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arbora.zabojnikova\Desktop\kros\2023-403_OPRAVA_mokrad_Kunice\"/>
    </mc:Choice>
  </mc:AlternateContent>
  <bookViews>
    <workbookView xWindow="0" yWindow="0" windowWidth="0" windowHeight="0"/>
  </bookViews>
  <sheets>
    <sheet name="Rekapitulace stavby" sheetId="1" r:id="rId1"/>
    <sheet name="SO 03.2 - Sadové úprav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03.2 - Sadové úpravy'!$C$119:$K$197</definedName>
    <definedName name="_xlnm.Print_Area" localSheetId="1">'SO 03.2 - Sadové úpravy'!$C$4:$J$39,'SO 03.2 - Sadové úpravy'!$C$50:$J$76,'SO 03.2 - Sadové úpravy'!$C$82:$J$101,'SO 03.2 - Sadové úpravy'!$C$107:$K$197</definedName>
    <definedName name="_xlnm.Print_Titles" localSheetId="1">'SO 03.2 - Sadové úpravy'!$119:$119</definedName>
  </definedNames>
  <calcPr/>
</workbook>
</file>

<file path=xl/calcChain.xml><?xml version="1.0" encoding="utf-8"?>
<calcChain xmlns="http://schemas.openxmlformats.org/spreadsheetml/2006/main">
  <c i="2" l="1" r="J121"/>
  <c r="J37"/>
  <c r="J36"/>
  <c i="1" r="AY95"/>
  <c i="2" r="J35"/>
  <c i="1" r="AX95"/>
  <c i="2"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97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116"/>
  <c r="J14"/>
  <c r="J12"/>
  <c r="J89"/>
  <c r="E7"/>
  <c r="E85"/>
  <c i="1" r="L90"/>
  <c r="AM90"/>
  <c r="AM89"/>
  <c r="L89"/>
  <c r="AM87"/>
  <c r="L87"/>
  <c r="L85"/>
  <c r="L84"/>
  <c i="2" r="J194"/>
  <c r="J173"/>
  <c r="BK153"/>
  <c r="BK133"/>
  <c r="J187"/>
  <c r="BK194"/>
  <c r="BK173"/>
  <c r="J151"/>
  <c r="BK127"/>
  <c r="J159"/>
  <c r="BK137"/>
  <c r="BK196"/>
  <c r="J179"/>
  <c r="BK165"/>
  <c r="BK147"/>
  <c r="BK179"/>
  <c r="J125"/>
  <c r="J177"/>
  <c r="BK161"/>
  <c r="BK131"/>
  <c r="J135"/>
  <c r="BK155"/>
  <c r="J131"/>
  <c r="J181"/>
  <c r="BK163"/>
  <c r="BK181"/>
  <c r="BK135"/>
  <c r="BK187"/>
  <c r="J163"/>
  <c r="J137"/>
  <c r="J155"/>
  <c r="J129"/>
  <c r="J157"/>
  <c r="J133"/>
  <c r="BK183"/>
  <c r="BK175"/>
  <c r="BK141"/>
  <c r="BK185"/>
  <c r="J139"/>
  <c r="BK189"/>
  <c r="J165"/>
  <c r="J141"/>
  <c r="BK125"/>
  <c r="BK149"/>
  <c r="BK129"/>
  <c r="J185"/>
  <c r="BK171"/>
  <c r="BK139"/>
  <c r="J153"/>
  <c r="J196"/>
  <c r="J175"/>
  <c r="BK159"/>
  <c r="BK151"/>
  <c r="BK123"/>
  <c r="J171"/>
  <c r="J147"/>
  <c i="1" r="AS94"/>
  <c i="2" r="BK177"/>
  <c r="J161"/>
  <c r="J189"/>
  <c r="J149"/>
  <c r="J183"/>
  <c r="BK157"/>
  <c r="J123"/>
  <c r="J127"/>
  <c l="1" r="R146"/>
  <c r="T146"/>
  <c r="R122"/>
  <c r="BK170"/>
  <c r="J170"/>
  <c r="J100"/>
  <c r="P122"/>
  <c r="P146"/>
  <c r="P170"/>
  <c r="BK122"/>
  <c r="J122"/>
  <c r="J98"/>
  <c r="BK146"/>
  <c r="J146"/>
  <c r="J99"/>
  <c r="T170"/>
  <c r="T122"/>
  <c r="T120"/>
  <c r="R170"/>
  <c r="F91"/>
  <c r="E110"/>
  <c r="J114"/>
  <c r="BE133"/>
  <c r="BE139"/>
  <c r="J92"/>
  <c r="J116"/>
  <c r="BE129"/>
  <c r="BE149"/>
  <c r="BE163"/>
  <c r="BE171"/>
  <c r="BE175"/>
  <c r="BE179"/>
  <c r="BE185"/>
  <c r="BE187"/>
  <c r="BE194"/>
  <c r="BE196"/>
  <c r="F117"/>
  <c r="BE137"/>
  <c r="BE147"/>
  <c r="BE157"/>
  <c r="BE165"/>
  <c r="BE127"/>
  <c r="BE135"/>
  <c r="BE141"/>
  <c r="BE153"/>
  <c r="BE155"/>
  <c r="BE159"/>
  <c r="BE177"/>
  <c r="BE181"/>
  <c r="BE183"/>
  <c r="BE189"/>
  <c r="BE123"/>
  <c r="BE125"/>
  <c r="BE131"/>
  <c r="BE151"/>
  <c r="BE161"/>
  <c r="BE173"/>
  <c r="J34"/>
  <c i="1" r="AW95"/>
  <c i="2" r="F37"/>
  <c i="1" r="BD95"/>
  <c r="BD94"/>
  <c r="W33"/>
  <c i="2" r="F34"/>
  <c i="1" r="BA95"/>
  <c r="BA94"/>
  <c r="AW94"/>
  <c r="AK30"/>
  <c i="2" r="F36"/>
  <c i="1" r="BC95"/>
  <c r="BC94"/>
  <c r="W32"/>
  <c i="2" r="F35"/>
  <c i="1" r="BB95"/>
  <c r="BB94"/>
  <c r="W31"/>
  <c i="2" l="1" r="R120"/>
  <c r="P120"/>
  <c i="1" r="AU95"/>
  <c i="2" r="BK120"/>
  <c r="J120"/>
  <c i="1" r="AU94"/>
  <c r="W30"/>
  <c i="2" r="J33"/>
  <c i="1" r="AV95"/>
  <c r="AT95"/>
  <c i="2" r="J30"/>
  <c i="1" r="AG95"/>
  <c r="AG94"/>
  <c r="AK26"/>
  <c r="AX94"/>
  <c i="2" r="F33"/>
  <c i="1" r="AZ95"/>
  <c r="AZ94"/>
  <c r="W29"/>
  <c r="AY94"/>
  <c i="2" l="1" r="J96"/>
  <c r="J39"/>
  <c i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<sst xmlns="http://schemas.openxmlformats.org/spreadsheetml/2006/main">
  <si>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</si>
  <si>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</si>
  <si>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</si>
  <si>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</si>
  <si>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</si>
  <si>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{7eee3782-3bc9-42a8-9508-ecfdca87f984}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</si>
  <si>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</si>
  <si>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</si>
  <si>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</si>
  <si>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</si>
  <si>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</si>
  <si>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</si>
  <si>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</si>
  <si>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2023/403</t>
  </si>
  <si>
    <t>Stavba:</t>
  </si>
  <si>
    <t>SO_03 - Mokřad v k. ú. Kunice (následná péče)</t>
  </si>
  <si>
    <t>KSO:</t>
  </si>
  <si>
    <t>CC-CZ:</t>
  </si>
  <si>
    <t>Místo:</t>
  </si>
  <si>
    <t xml:space="preserve"> </t>
  </si>
  <si>
    <t>Datum:</t>
  </si>
  <si>
    <t>11. 7. 2025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</si>
  <si>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</si>
  <si>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</si>
  <si>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</si>
  <si>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</si>
  <si>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</si>
  <si>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</si>
  <si>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</si>
  <si>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</si>
  <si>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</si>
  <si>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</si>
  <si>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</si>
  <si>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</si>
  <si>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</si>
  <si>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</si>
  <si>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</si>
  <si>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</si>
  <si>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</si>
  <si>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</si>
  <si>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</si>
  <si>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</si>
  <si>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</si>
  <si>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</si>
  <si>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</si>
  <si>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</si>
  <si>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</si>
  <si>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</si>
  <si>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</si>
  <si>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</si>
  <si>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</si>
  <si>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</si>
  <si>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</si>
  <si>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</si>
  <si>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</si>
  <si>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</si>
  <si>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</si>
  <si>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</si>
  <si>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</si>
  <si>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</si>
  <si>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</si>
  <si>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</si>
  <si>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</si>
  <si>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</si>
  <si>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</si>
  <si>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</si>
  <si>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</si>
  <si>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</si>
  <si>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</si>
  <si>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</si>
  <si>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</si>
  <si>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</si>
  <si>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</si>
  <si>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</si>
  <si>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</si>
  <si>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03.2</t>
  </si>
  <si>
    <t>Sadové úpravy</t>
  </si>
  <si>
    <t>STA</t>
  </si>
  <si>
    <t>1</t>
  </si>
  <si>
    <t>{e010d1b6-86fd-42ea-8cdf-92a13a044e65}</t>
  </si>
  <si>
    <t>2</t>
  </si>
  <si>
    <t>KRYCÍ LIST SOUPISU PRACÍ</t>
  </si>
  <si>
    <t>Objekt:</t>
  </si>
  <si>
    <t>SO 03.2 - Sadové úpravy</t>
  </si>
  <si>
    <t>REKAPITULACE ČLENĚNÍ SOUPISU PRACÍ</t>
  </si>
  <si>
    <t>Kód dílu - Popis</t>
  </si>
  <si>
    <t>Cena celkem [CZK]</t>
  </si>
  <si>
    <t>Náklady ze soupisu prací</t>
  </si>
  <si>
    <t>-1</t>
  </si>
  <si>
    <t>OSTO - Následná péče po dobu 3 let</t>
  </si>
  <si>
    <t>OST5 - Následná péče v 1.roce</t>
  </si>
  <si>
    <t>OST2 - Následná péče v 2.roce</t>
  </si>
  <si>
    <t>OST3 - Následná péče v 3.roce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</si>
  <si>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</si>
  <si>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</si>
  <si>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</si>
  <si>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</si>
  <si>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</si>
  <si>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</si>
  <si>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</si>
  <si>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</si>
  <si>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</si>
  <si>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</si>
  <si>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</si>
  <si>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</si>
  <si>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</si>
  <si>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OSTO</t>
  </si>
  <si>
    <t>Následná péče po dobu 3 let</t>
  </si>
  <si>
    <t>ROZPOCET</t>
  </si>
  <si>
    <t>OST5</t>
  </si>
  <si>
    <t>Následná péče v 1.roce</t>
  </si>
  <si>
    <t>K</t>
  </si>
  <si>
    <t>185804213</t>
  </si>
  <si>
    <t>Vypletí záhonu dřevin soliterních s naložením a odvozem odpadu do 20 km v rovině a svahu do 1:5</t>
  </si>
  <si>
    <t>m2</t>
  </si>
  <si>
    <t>CS ÚRS 2025 02</t>
  </si>
  <si>
    <t>4</t>
  </si>
  <si>
    <t>PP</t>
  </si>
  <si>
    <t>Vypletí v rovině nebo na svahu do 1:5 dřevin solitérních</t>
  </si>
  <si>
    <t>185804234</t>
  </si>
  <si>
    <t>Vypletí záhonu dřevin ve skupinách s naložením a odvozem odpadu do 20 km ve svahu přes 1:5 do 1:2</t>
  </si>
  <si>
    <t>Vypletí na svahu přes 1:5 do 1:2 dřevin ve skupinách</t>
  </si>
  <si>
    <t>3</t>
  </si>
  <si>
    <t>184813135.1</t>
  </si>
  <si>
    <t>Ochrana dřevin do 70 cm před okusem chemickým postřikem v rovině a svahu do 1:5</t>
  </si>
  <si>
    <t>kus</t>
  </si>
  <si>
    <t>6</t>
  </si>
  <si>
    <t>Ochrana dřevin před okusem zvěří chemicky postřikem, výšky do 70 cm</t>
  </si>
  <si>
    <t>185804312.4</t>
  </si>
  <si>
    <t>Zalití rostlin vodou plocha přes 20 m2</t>
  </si>
  <si>
    <t>m3</t>
  </si>
  <si>
    <t>8</t>
  </si>
  <si>
    <t>Zalití rostlin vodou plochy záhonů jednotlivě přes 20 m2</t>
  </si>
  <si>
    <t>5</t>
  </si>
  <si>
    <t>185851121.4</t>
  </si>
  <si>
    <t>Dovoz vody pro zálivku rostlin za vzdálenost do 1000 m</t>
  </si>
  <si>
    <t>10</t>
  </si>
  <si>
    <t>Dovoz vody pro zálivku rostlin na vzdálenost do 1000 m</t>
  </si>
  <si>
    <t>185851129.4</t>
  </si>
  <si>
    <t>Příplatek k dovozu vody pro zálivku rostlin do 1000 m ZKD 1000 m</t>
  </si>
  <si>
    <t>Dovoz vody pro zálivku rostlin Příplatek k ceně za každých dalších i započatých 1000 m</t>
  </si>
  <si>
    <t>7</t>
  </si>
  <si>
    <t>M</t>
  </si>
  <si>
    <t>082113210.8</t>
  </si>
  <si>
    <t>voda pitná pro ostatní odběratele</t>
  </si>
  <si>
    <t>14</t>
  </si>
  <si>
    <t>voda pitná voda pitná pro ostatní odběratele</t>
  </si>
  <si>
    <t>R-1010</t>
  </si>
  <si>
    <t>Kontrola oplocenek kolem výsadeb, včetně opravy</t>
  </si>
  <si>
    <t>m</t>
  </si>
  <si>
    <t>vlastní položka</t>
  </si>
  <si>
    <t>16</t>
  </si>
  <si>
    <t>9</t>
  </si>
  <si>
    <t>R-1009</t>
  </si>
  <si>
    <t>Kontrola kotvení kůlů a úvazků u stromů, včetně opravy</t>
  </si>
  <si>
    <t>18</t>
  </si>
  <si>
    <t>111151232</t>
  </si>
  <si>
    <t>Pokosení trávníku lučního pl do 10000 m2 s odvozem do 20 km ve svahu přes 1:5 do 1:2</t>
  </si>
  <si>
    <t>20</t>
  </si>
  <si>
    <t>Pokosení trávníku při souvislé ploše přes 1000 do 10000 m2 lučního na svahu přes 1:5 do 1:2</t>
  </si>
  <si>
    <t>VV</t>
  </si>
  <si>
    <t>"trávník v oplocenkách - 3 seče/rok"525*3</t>
  </si>
  <si>
    <t>"trávník mimo oplocenky - 2 seče/rok"(1770+630)*2</t>
  </si>
  <si>
    <t>Součet</t>
  </si>
  <si>
    <t>OST2</t>
  </si>
  <si>
    <t>Následná péče v 2.roce</t>
  </si>
  <si>
    <t>11</t>
  </si>
  <si>
    <t>22</t>
  </si>
  <si>
    <t>24</t>
  </si>
  <si>
    <t>13</t>
  </si>
  <si>
    <t>184813135.2</t>
  </si>
  <si>
    <t>26</t>
  </si>
  <si>
    <t>28</t>
  </si>
  <si>
    <t>15</t>
  </si>
  <si>
    <t>30</t>
  </si>
  <si>
    <t>32</t>
  </si>
  <si>
    <t>17</t>
  </si>
  <si>
    <t>34</t>
  </si>
  <si>
    <t>36</t>
  </si>
  <si>
    <t>19</t>
  </si>
  <si>
    <t>38</t>
  </si>
  <si>
    <t>40</t>
  </si>
  <si>
    <t>OST3</t>
  </si>
  <si>
    <t>Následná péče v 3.roce</t>
  </si>
  <si>
    <t>42</t>
  </si>
  <si>
    <t>44</t>
  </si>
  <si>
    <t>23</t>
  </si>
  <si>
    <t>184813135.3</t>
  </si>
  <si>
    <t>46</t>
  </si>
  <si>
    <t>48</t>
  </si>
  <si>
    <t>25</t>
  </si>
  <si>
    <t>50</t>
  </si>
  <si>
    <t>52</t>
  </si>
  <si>
    <t>27</t>
  </si>
  <si>
    <t>54</t>
  </si>
  <si>
    <t>56</t>
  </si>
  <si>
    <t>29</t>
  </si>
  <si>
    <t>58</t>
  </si>
  <si>
    <t>60</t>
  </si>
  <si>
    <t>31</t>
  </si>
  <si>
    <t>184215173</t>
  </si>
  <si>
    <t>Odstranění ukotvení kmene dřevin třemi kůly D do 0,1 m délky do 3 m</t>
  </si>
  <si>
    <t>62</t>
  </si>
  <si>
    <t>Odstranění ukotvení dřeviny kůly třemi kůly, délky přes 2 do 3 m</t>
  </si>
  <si>
    <t>184852322</t>
  </si>
  <si>
    <t>Řez stromu výchovný alejových stromů výšky přes 4 do 6 m</t>
  </si>
  <si>
    <t>64</t>
  </si>
  <si>
    <t>Řez stromů prováděný lezeckou technikou výchovný (S-RV) alejové stromy, výšky přes 4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</si>
</sst>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0" fontId="18" fillId="3" borderId="8" xfId="0" applyFont="1" applyFill="1" applyBorder="1" applyAlignment="1" applyProtection="1">
      <alignment horizontal="left" vertical="center"/>
    </xf>
    <xf numFmtId="0" fontId="18" fillId="3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S4" s="15" t="s">
        <v>11</v>
      </c>
    </row>
    <row r="5" s="1" customFormat="1" ht="12" customHeight="1">
      <c r="B5" s="19"/>
      <c r="C5" s="20"/>
      <c r="D5" s="23" t="s">
        <v>12</v>
      </c>
      <c r="E5" s="20"/>
      <c r="F5" s="20"/>
      <c r="G5" s="20"/>
      <c r="H5" s="20"/>
      <c r="I5" s="20"/>
      <c r="J5" s="20"/>
      <c r="K5" s="24" t="s">
        <v>13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S5" s="15" t="s">
        <v>6</v>
      </c>
    </row>
    <row r="6" s="1" customFormat="1" ht="36.96" customHeight="1">
      <c r="B6" s="19"/>
      <c r="C6" s="20"/>
      <c r="D6" s="25" t="s">
        <v>14</v>
      </c>
      <c r="E6" s="20"/>
      <c r="F6" s="20"/>
      <c r="G6" s="20"/>
      <c r="H6" s="20"/>
      <c r="I6" s="20"/>
      <c r="J6" s="20"/>
      <c r="K6" s="26" t="s">
        <v>15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S6" s="15" t="s">
        <v>6</v>
      </c>
    </row>
    <row r="7" s="1" customFormat="1" ht="12" customHeight="1">
      <c r="B7" s="19"/>
      <c r="C7" s="20"/>
      <c r="D7" s="27" t="s">
        <v>16</v>
      </c>
      <c r="E7" s="20"/>
      <c r="F7" s="20"/>
      <c r="G7" s="20"/>
      <c r="H7" s="20"/>
      <c r="I7" s="20"/>
      <c r="J7" s="20"/>
      <c r="K7" s="24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17</v>
      </c>
      <c r="AL7" s="20"/>
      <c r="AM7" s="20"/>
      <c r="AN7" s="24" t="s">
        <v>1</v>
      </c>
      <c r="AO7" s="20"/>
      <c r="AP7" s="20"/>
      <c r="AQ7" s="20"/>
      <c r="AR7" s="18"/>
      <c r="BS7" s="15" t="s">
        <v>6</v>
      </c>
    </row>
    <row r="8" s="1" customFormat="1" ht="12" customHeight="1">
      <c r="B8" s="19"/>
      <c r="C8" s="20"/>
      <c r="D8" s="27" t="s">
        <v>18</v>
      </c>
      <c r="E8" s="20"/>
      <c r="F8" s="20"/>
      <c r="G8" s="20"/>
      <c r="H8" s="20"/>
      <c r="I8" s="20"/>
      <c r="J8" s="20"/>
      <c r="K8" s="24" t="s">
        <v>19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20</v>
      </c>
      <c r="AL8" s="20"/>
      <c r="AM8" s="20"/>
      <c r="AN8" s="24" t="s">
        <v>21</v>
      </c>
      <c r="AO8" s="20"/>
      <c r="AP8" s="20"/>
      <c r="AQ8" s="20"/>
      <c r="AR8" s="18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S9" s="15" t="s">
        <v>6</v>
      </c>
    </row>
    <row r="10" s="1" customFormat="1" ht="12" customHeight="1">
      <c r="B10" s="19"/>
      <c r="C10" s="20"/>
      <c r="D10" s="27" t="s">
        <v>22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23</v>
      </c>
      <c r="AL10" s="20"/>
      <c r="AM10" s="20"/>
      <c r="AN10" s="24" t="s">
        <v>1</v>
      </c>
      <c r="AO10" s="20"/>
      <c r="AP10" s="20"/>
      <c r="AQ10" s="20"/>
      <c r="AR10" s="18"/>
      <c r="BS10" s="15" t="s">
        <v>6</v>
      </c>
    </row>
    <row r="11" s="1" customFormat="1" ht="18.48" customHeight="1">
      <c r="B11" s="19"/>
      <c r="C11" s="20"/>
      <c r="D11" s="20"/>
      <c r="E11" s="24" t="s">
        <v>19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24</v>
      </c>
      <c r="AL11" s="20"/>
      <c r="AM11" s="20"/>
      <c r="AN11" s="24" t="s">
        <v>1</v>
      </c>
      <c r="AO11" s="20"/>
      <c r="AP11" s="20"/>
      <c r="AQ11" s="20"/>
      <c r="AR11" s="18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S12" s="15" t="s">
        <v>6</v>
      </c>
    </row>
    <row r="13" s="1" customFormat="1" ht="12" customHeight="1">
      <c r="B13" s="19"/>
      <c r="C13" s="20"/>
      <c r="D13" s="27" t="s">
        <v>25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23</v>
      </c>
      <c r="AL13" s="20"/>
      <c r="AM13" s="20"/>
      <c r="AN13" s="24" t="s">
        <v>1</v>
      </c>
      <c r="AO13" s="20"/>
      <c r="AP13" s="20"/>
      <c r="AQ13" s="20"/>
      <c r="AR13" s="18"/>
      <c r="BS13" s="15" t="s">
        <v>6</v>
      </c>
    </row>
    <row r="14">
      <c r="B14" s="19"/>
      <c r="C14" s="20"/>
      <c r="D14" s="20"/>
      <c r="E14" s="24" t="s">
        <v>19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7" t="s">
        <v>24</v>
      </c>
      <c r="AL14" s="20"/>
      <c r="AM14" s="20"/>
      <c r="AN14" s="24" t="s">
        <v>1</v>
      </c>
      <c r="AO14" s="20"/>
      <c r="AP14" s="20"/>
      <c r="AQ14" s="20"/>
      <c r="AR14" s="18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S15" s="15" t="s">
        <v>4</v>
      </c>
    </row>
    <row r="16" s="1" customFormat="1" ht="12" customHeight="1">
      <c r="B16" s="19"/>
      <c r="C16" s="20"/>
      <c r="D16" s="27" t="s">
        <v>26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23</v>
      </c>
      <c r="AL16" s="20"/>
      <c r="AM16" s="20"/>
      <c r="AN16" s="24" t="s">
        <v>1</v>
      </c>
      <c r="AO16" s="20"/>
      <c r="AP16" s="20"/>
      <c r="AQ16" s="20"/>
      <c r="AR16" s="18"/>
      <c r="BS16" s="15" t="s">
        <v>4</v>
      </c>
    </row>
    <row r="17" s="1" customFormat="1" ht="18.48" customHeight="1">
      <c r="B17" s="19"/>
      <c r="C17" s="20"/>
      <c r="D17" s="20"/>
      <c r="E17" s="24" t="s">
        <v>19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24</v>
      </c>
      <c r="AL17" s="20"/>
      <c r="AM17" s="20"/>
      <c r="AN17" s="24" t="s">
        <v>1</v>
      </c>
      <c r="AO17" s="20"/>
      <c r="AP17" s="20"/>
      <c r="AQ17" s="20"/>
      <c r="AR17" s="18"/>
      <c r="BS17" s="15" t="s">
        <v>27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S18" s="15" t="s">
        <v>6</v>
      </c>
    </row>
    <row r="19" s="1" customFormat="1" ht="12" customHeight="1">
      <c r="B19" s="19"/>
      <c r="C19" s="20"/>
      <c r="D19" s="27" t="s">
        <v>28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23</v>
      </c>
      <c r="AL19" s="20"/>
      <c r="AM19" s="20"/>
      <c r="AN19" s="24" t="s">
        <v>1</v>
      </c>
      <c r="AO19" s="20"/>
      <c r="AP19" s="20"/>
      <c r="AQ19" s="20"/>
      <c r="AR19" s="18"/>
      <c r="BS19" s="15" t="s">
        <v>6</v>
      </c>
    </row>
    <row r="20" s="1" customFormat="1" ht="18.48" customHeight="1">
      <c r="B20" s="19"/>
      <c r="C20" s="20"/>
      <c r="D20" s="20"/>
      <c r="E20" s="24" t="s">
        <v>19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24</v>
      </c>
      <c r="AL20" s="20"/>
      <c r="AM20" s="20"/>
      <c r="AN20" s="24" t="s">
        <v>1</v>
      </c>
      <c r="AO20" s="20"/>
      <c r="AP20" s="20"/>
      <c r="AQ20" s="20"/>
      <c r="AR20" s="18"/>
      <c r="BS20" s="15" t="s">
        <v>27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</row>
    <row r="22" s="1" customFormat="1" ht="12" customHeight="1">
      <c r="B22" s="19"/>
      <c r="C22" s="20"/>
      <c r="D22" s="27" t="s">
        <v>29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</row>
    <row r="23" s="1" customFormat="1" ht="16.5" customHeight="1">
      <c r="B23" s="19"/>
      <c r="C23" s="20"/>
      <c r="D23" s="20"/>
      <c r="E23" s="28" t="s">
        <v>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0"/>
      <c r="AP23" s="20"/>
      <c r="AQ23" s="20"/>
      <c r="AR23" s="18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</row>
    <row r="25" s="1" customFormat="1" ht="6.96" customHeight="1">
      <c r="B25" s="19"/>
      <c r="C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0"/>
      <c r="AQ25" s="20"/>
      <c r="AR25" s="18"/>
    </row>
    <row r="26" s="2" customFormat="1" ht="25.92" customHeight="1">
      <c r="A26" s="30"/>
      <c r="B26" s="31"/>
      <c r="C26" s="32"/>
      <c r="D26" s="33" t="s">
        <v>30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270658.42999999999</v>
      </c>
      <c r="AL26" s="34"/>
      <c r="AM26" s="34"/>
      <c r="AN26" s="34"/>
      <c r="AO26" s="34"/>
      <c r="AP26" s="32"/>
      <c r="AQ26" s="32"/>
      <c r="AR26" s="36"/>
      <c r="BE26" s="30"/>
    </row>
    <row r="27" s="2" customFormat="1" ht="6.96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6"/>
      <c r="BE27" s="30"/>
    </row>
    <row r="28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7" t="s">
        <v>31</v>
      </c>
      <c r="M28" s="37"/>
      <c r="N28" s="37"/>
      <c r="O28" s="37"/>
      <c r="P28" s="37"/>
      <c r="Q28" s="32"/>
      <c r="R28" s="32"/>
      <c r="S28" s="32"/>
      <c r="T28" s="32"/>
      <c r="U28" s="32"/>
      <c r="V28" s="32"/>
      <c r="W28" s="37" t="s">
        <v>32</v>
      </c>
      <c r="X28" s="37"/>
      <c r="Y28" s="37"/>
      <c r="Z28" s="37"/>
      <c r="AA28" s="37"/>
      <c r="AB28" s="37"/>
      <c r="AC28" s="37"/>
      <c r="AD28" s="37"/>
      <c r="AE28" s="37"/>
      <c r="AF28" s="32"/>
      <c r="AG28" s="32"/>
      <c r="AH28" s="32"/>
      <c r="AI28" s="32"/>
      <c r="AJ28" s="32"/>
      <c r="AK28" s="37" t="s">
        <v>33</v>
      </c>
      <c r="AL28" s="37"/>
      <c r="AM28" s="37"/>
      <c r="AN28" s="37"/>
      <c r="AO28" s="37"/>
      <c r="AP28" s="32"/>
      <c r="AQ28" s="32"/>
      <c r="AR28" s="36"/>
      <c r="BE28" s="30"/>
    </row>
    <row r="29" s="3" customFormat="1" ht="14.4" customHeight="1">
      <c r="A29" s="3"/>
      <c r="B29" s="38"/>
      <c r="C29" s="39"/>
      <c r="D29" s="27" t="s">
        <v>34</v>
      </c>
      <c r="E29" s="39"/>
      <c r="F29" s="27" t="s">
        <v>35</v>
      </c>
      <c r="G29" s="39"/>
      <c r="H29" s="39"/>
      <c r="I29" s="39"/>
      <c r="J29" s="39"/>
      <c r="K29" s="39"/>
      <c r="L29" s="40">
        <v>0.20999999999999999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41">
        <f>ROUND(AZ94, 2)</f>
        <v>270658.42999999999</v>
      </c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41">
        <f>ROUND(AV94, 2)</f>
        <v>56838.269999999997</v>
      </c>
      <c r="AL29" s="39"/>
      <c r="AM29" s="39"/>
      <c r="AN29" s="39"/>
      <c r="AO29" s="39"/>
      <c r="AP29" s="39"/>
      <c r="AQ29" s="39"/>
      <c r="AR29" s="42"/>
      <c r="BE29" s="3"/>
    </row>
    <row r="30" s="3" customFormat="1" ht="14.4" customHeight="1">
      <c r="A30" s="3"/>
      <c r="B30" s="38"/>
      <c r="C30" s="39"/>
      <c r="D30" s="39"/>
      <c r="E30" s="39"/>
      <c r="F30" s="27" t="s">
        <v>36</v>
      </c>
      <c r="G30" s="39"/>
      <c r="H30" s="39"/>
      <c r="I30" s="39"/>
      <c r="J30" s="39"/>
      <c r="K30" s="39"/>
      <c r="L30" s="40">
        <v>0.12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41">
        <f>ROUND(BA94, 2)</f>
        <v>0</v>
      </c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41">
        <f>ROUND(AW94, 2)</f>
        <v>0</v>
      </c>
      <c r="AL30" s="39"/>
      <c r="AM30" s="39"/>
      <c r="AN30" s="39"/>
      <c r="AO30" s="39"/>
      <c r="AP30" s="39"/>
      <c r="AQ30" s="39"/>
      <c r="AR30" s="42"/>
      <c r="BE30" s="3"/>
    </row>
    <row r="31" hidden="1" s="3" customFormat="1" ht="14.4" customHeight="1">
      <c r="A31" s="3"/>
      <c r="B31" s="38"/>
      <c r="C31" s="39"/>
      <c r="D31" s="39"/>
      <c r="E31" s="39"/>
      <c r="F31" s="27" t="s">
        <v>37</v>
      </c>
      <c r="G31" s="39"/>
      <c r="H31" s="39"/>
      <c r="I31" s="39"/>
      <c r="J31" s="39"/>
      <c r="K31" s="39"/>
      <c r="L31" s="40">
        <v>0.20999999999999999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41">
        <f>ROUND(BB94, 2)</f>
        <v>0</v>
      </c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41">
        <v>0</v>
      </c>
      <c r="AL31" s="39"/>
      <c r="AM31" s="39"/>
      <c r="AN31" s="39"/>
      <c r="AO31" s="39"/>
      <c r="AP31" s="39"/>
      <c r="AQ31" s="39"/>
      <c r="AR31" s="42"/>
      <c r="BE31" s="3"/>
    </row>
    <row r="32" hidden="1" s="3" customFormat="1" ht="14.4" customHeight="1">
      <c r="A32" s="3"/>
      <c r="B32" s="38"/>
      <c r="C32" s="39"/>
      <c r="D32" s="39"/>
      <c r="E32" s="39"/>
      <c r="F32" s="27" t="s">
        <v>38</v>
      </c>
      <c r="G32" s="39"/>
      <c r="H32" s="39"/>
      <c r="I32" s="39"/>
      <c r="J32" s="39"/>
      <c r="K32" s="39"/>
      <c r="L32" s="40">
        <v>0.12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41">
        <f>ROUND(BC94, 2)</f>
        <v>0</v>
      </c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41">
        <v>0</v>
      </c>
      <c r="AL32" s="39"/>
      <c r="AM32" s="39"/>
      <c r="AN32" s="39"/>
      <c r="AO32" s="39"/>
      <c r="AP32" s="39"/>
      <c r="AQ32" s="39"/>
      <c r="AR32" s="42"/>
      <c r="BE32" s="3"/>
    </row>
    <row r="33" hidden="1" s="3" customFormat="1" ht="14.4" customHeight="1">
      <c r="A33" s="3"/>
      <c r="B33" s="38"/>
      <c r="C33" s="39"/>
      <c r="D33" s="39"/>
      <c r="E33" s="39"/>
      <c r="F33" s="27" t="s">
        <v>39</v>
      </c>
      <c r="G33" s="39"/>
      <c r="H33" s="39"/>
      <c r="I33" s="39"/>
      <c r="J33" s="39"/>
      <c r="K33" s="39"/>
      <c r="L33" s="40">
        <v>0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41">
        <f>ROUND(BD94, 2)</f>
        <v>0</v>
      </c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41">
        <v>0</v>
      </c>
      <c r="AL33" s="39"/>
      <c r="AM33" s="39"/>
      <c r="AN33" s="39"/>
      <c r="AO33" s="39"/>
      <c r="AP33" s="39"/>
      <c r="AQ33" s="39"/>
      <c r="AR33" s="42"/>
      <c r="BE33" s="3"/>
    </row>
    <row r="34" s="2" customFormat="1" ht="6.96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6"/>
      <c r="BE34" s="30"/>
    </row>
    <row r="35" s="2" customFormat="1" ht="25.92" customHeight="1">
      <c r="A35" s="30"/>
      <c r="B35" s="31"/>
      <c r="C35" s="43"/>
      <c r="D35" s="44" t="s">
        <v>40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41</v>
      </c>
      <c r="U35" s="45"/>
      <c r="V35" s="45"/>
      <c r="W35" s="45"/>
      <c r="X35" s="47" t="s">
        <v>42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327496.70000000001</v>
      </c>
      <c r="AL35" s="45"/>
      <c r="AM35" s="45"/>
      <c r="AN35" s="45"/>
      <c r="AO35" s="49"/>
      <c r="AP35" s="43"/>
      <c r="AQ35" s="43"/>
      <c r="AR35" s="36"/>
      <c r="BE35" s="30"/>
    </row>
    <row r="36" s="2" customFormat="1" ht="6.96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6"/>
      <c r="BE36" s="30"/>
    </row>
    <row r="37" s="2" customFormat="1" ht="14.4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6"/>
      <c r="BE37" s="30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0"/>
      <c r="C49" s="51"/>
      <c r="D49" s="52" t="s">
        <v>43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44</v>
      </c>
      <c r="AI49" s="53"/>
      <c r="AJ49" s="53"/>
      <c r="AK49" s="53"/>
      <c r="AL49" s="53"/>
      <c r="AM49" s="53"/>
      <c r="AN49" s="53"/>
      <c r="AO49" s="53"/>
      <c r="AP49" s="51"/>
      <c r="AQ49" s="51"/>
      <c r="AR49" s="54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0"/>
      <c r="B60" s="31"/>
      <c r="C60" s="32"/>
      <c r="D60" s="55" t="s">
        <v>45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5" t="s">
        <v>46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5" t="s">
        <v>45</v>
      </c>
      <c r="AI60" s="34"/>
      <c r="AJ60" s="34"/>
      <c r="AK60" s="34"/>
      <c r="AL60" s="34"/>
      <c r="AM60" s="55" t="s">
        <v>46</v>
      </c>
      <c r="AN60" s="34"/>
      <c r="AO60" s="34"/>
      <c r="AP60" s="32"/>
      <c r="AQ60" s="32"/>
      <c r="AR60" s="36"/>
      <c r="BE60" s="30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0"/>
      <c r="B64" s="31"/>
      <c r="C64" s="32"/>
      <c r="D64" s="52" t="s">
        <v>47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2" t="s">
        <v>48</v>
      </c>
      <c r="AI64" s="56"/>
      <c r="AJ64" s="56"/>
      <c r="AK64" s="56"/>
      <c r="AL64" s="56"/>
      <c r="AM64" s="56"/>
      <c r="AN64" s="56"/>
      <c r="AO64" s="56"/>
      <c r="AP64" s="32"/>
      <c r="AQ64" s="32"/>
      <c r="AR64" s="36"/>
      <c r="BE64" s="30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0"/>
      <c r="B75" s="31"/>
      <c r="C75" s="32"/>
      <c r="D75" s="55" t="s">
        <v>45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5" t="s">
        <v>46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5" t="s">
        <v>45</v>
      </c>
      <c r="AI75" s="34"/>
      <c r="AJ75" s="34"/>
      <c r="AK75" s="34"/>
      <c r="AL75" s="34"/>
      <c r="AM75" s="55" t="s">
        <v>46</v>
      </c>
      <c r="AN75" s="34"/>
      <c r="AO75" s="34"/>
      <c r="AP75" s="32"/>
      <c r="AQ75" s="32"/>
      <c r="AR75" s="36"/>
      <c r="BE75" s="30"/>
    </row>
    <row r="76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6"/>
      <c r="BE76" s="30"/>
    </row>
    <row r="77" s="2" customFormat="1" ht="6.96" customHeight="1">
      <c r="A77" s="30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0"/>
    </row>
    <row r="81" s="2" customFormat="1" ht="6.96" customHeight="1">
      <c r="A81" s="30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0"/>
    </row>
    <row r="82" s="2" customFormat="1" ht="24.96" customHeight="1">
      <c r="A82" s="30"/>
      <c r="B82" s="31"/>
      <c r="C82" s="21" t="s">
        <v>49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6"/>
      <c r="BE82" s="30"/>
    </row>
    <row r="83" s="2" customFormat="1" ht="6.96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6"/>
      <c r="BE83" s="30"/>
    </row>
    <row r="84" s="4" customFormat="1" ht="12" customHeight="1">
      <c r="A84" s="4"/>
      <c r="B84" s="61"/>
      <c r="C84" s="27" t="s">
        <v>12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2023/403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  <c r="BE84" s="4"/>
    </row>
    <row r="85" s="5" customFormat="1" ht="36.96" customHeight="1">
      <c r="A85" s="5"/>
      <c r="B85" s="64"/>
      <c r="C85" s="65" t="s">
        <v>14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SO_03 - Mokřad v k. ú. Kunice (následná péče)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  <c r="BE85" s="5"/>
    </row>
    <row r="86" s="2" customFormat="1" ht="6.96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6"/>
      <c r="BE86" s="30"/>
    </row>
    <row r="87" s="2" customFormat="1" ht="12" customHeight="1">
      <c r="A87" s="30"/>
      <c r="B87" s="31"/>
      <c r="C87" s="27" t="s">
        <v>18</v>
      </c>
      <c r="D87" s="32"/>
      <c r="E87" s="32"/>
      <c r="F87" s="32"/>
      <c r="G87" s="32"/>
      <c r="H87" s="32"/>
      <c r="I87" s="32"/>
      <c r="J87" s="32"/>
      <c r="K87" s="32"/>
      <c r="L87" s="69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20</v>
      </c>
      <c r="AJ87" s="32"/>
      <c r="AK87" s="32"/>
      <c r="AL87" s="32"/>
      <c r="AM87" s="70" t="str">
        <f>IF(AN8= "","",AN8)</f>
        <v>11. 7. 2025</v>
      </c>
      <c r="AN87" s="70"/>
      <c r="AO87" s="32"/>
      <c r="AP87" s="32"/>
      <c r="AQ87" s="32"/>
      <c r="AR87" s="36"/>
      <c r="BE87" s="30"/>
    </row>
    <row r="88" s="2" customFormat="1" ht="6.96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6"/>
      <c r="BE88" s="30"/>
    </row>
    <row r="89" s="2" customFormat="1" ht="15.15" customHeight="1">
      <c r="A89" s="30"/>
      <c r="B89" s="31"/>
      <c r="C89" s="27" t="s">
        <v>22</v>
      </c>
      <c r="D89" s="32"/>
      <c r="E89" s="32"/>
      <c r="F89" s="32"/>
      <c r="G89" s="32"/>
      <c r="H89" s="32"/>
      <c r="I89" s="32"/>
      <c r="J89" s="32"/>
      <c r="K89" s="32"/>
      <c r="L89" s="62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26</v>
      </c>
      <c r="AJ89" s="32"/>
      <c r="AK89" s="32"/>
      <c r="AL89" s="32"/>
      <c r="AM89" s="71" t="str">
        <f>IF(E17="","",E17)</f>
        <v xml:space="preserve"> </v>
      </c>
      <c r="AN89" s="62"/>
      <c r="AO89" s="62"/>
      <c r="AP89" s="62"/>
      <c r="AQ89" s="32"/>
      <c r="AR89" s="36"/>
      <c r="AS89" s="72" t="s">
        <v>50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0"/>
    </row>
    <row r="90" s="2" customFormat="1" ht="15.15" customHeight="1">
      <c r="A90" s="30"/>
      <c r="B90" s="31"/>
      <c r="C90" s="27" t="s">
        <v>25</v>
      </c>
      <c r="D90" s="32"/>
      <c r="E90" s="32"/>
      <c r="F90" s="32"/>
      <c r="G90" s="32"/>
      <c r="H90" s="32"/>
      <c r="I90" s="32"/>
      <c r="J90" s="32"/>
      <c r="K90" s="32"/>
      <c r="L90" s="62" t="str">
        <f>IF(E14="","",E14)</f>
        <v xml:space="preserve"> 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28</v>
      </c>
      <c r="AJ90" s="32"/>
      <c r="AK90" s="32"/>
      <c r="AL90" s="32"/>
      <c r="AM90" s="71" t="str">
        <f>IF(E20="","",E20)</f>
        <v xml:space="preserve"> </v>
      </c>
      <c r="AN90" s="62"/>
      <c r="AO90" s="62"/>
      <c r="AP90" s="62"/>
      <c r="AQ90" s="32"/>
      <c r="AR90" s="36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0"/>
    </row>
    <row r="91" s="2" customFormat="1" ht="10.8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6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  <c r="BE91" s="30"/>
    </row>
    <row r="92" s="2" customFormat="1" ht="29.28" customHeight="1">
      <c r="A92" s="30"/>
      <c r="B92" s="31"/>
      <c r="C92" s="84" t="s">
        <v>51</v>
      </c>
      <c r="D92" s="85"/>
      <c r="E92" s="85"/>
      <c r="F92" s="85"/>
      <c r="G92" s="85"/>
      <c r="H92" s="86"/>
      <c r="I92" s="87" t="s">
        <v>52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53</v>
      </c>
      <c r="AH92" s="85"/>
      <c r="AI92" s="85"/>
      <c r="AJ92" s="85"/>
      <c r="AK92" s="85"/>
      <c r="AL92" s="85"/>
      <c r="AM92" s="85"/>
      <c r="AN92" s="87" t="s">
        <v>54</v>
      </c>
      <c r="AO92" s="85"/>
      <c r="AP92" s="89"/>
      <c r="AQ92" s="90" t="s">
        <v>55</v>
      </c>
      <c r="AR92" s="36"/>
      <c r="AS92" s="91" t="s">
        <v>56</v>
      </c>
      <c r="AT92" s="92" t="s">
        <v>57</v>
      </c>
      <c r="AU92" s="92" t="s">
        <v>58</v>
      </c>
      <c r="AV92" s="92" t="s">
        <v>59</v>
      </c>
      <c r="AW92" s="92" t="s">
        <v>60</v>
      </c>
      <c r="AX92" s="92" t="s">
        <v>61</v>
      </c>
      <c r="AY92" s="92" t="s">
        <v>62</v>
      </c>
      <c r="AZ92" s="92" t="s">
        <v>63</v>
      </c>
      <c r="BA92" s="92" t="s">
        <v>64</v>
      </c>
      <c r="BB92" s="92" t="s">
        <v>65</v>
      </c>
      <c r="BC92" s="92" t="s">
        <v>66</v>
      </c>
      <c r="BD92" s="93" t="s">
        <v>67</v>
      </c>
      <c r="BE92" s="30"/>
    </row>
    <row r="93" s="2" customFormat="1" ht="10.8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6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  <c r="BE93" s="30"/>
    </row>
    <row r="94" s="6" customFormat="1" ht="32.4" customHeight="1">
      <c r="A94" s="6"/>
      <c r="B94" s="97"/>
      <c r="C94" s="98" t="s">
        <v>68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270658.42999999999</v>
      </c>
      <c r="AH94" s="100"/>
      <c r="AI94" s="100"/>
      <c r="AJ94" s="100"/>
      <c r="AK94" s="100"/>
      <c r="AL94" s="100"/>
      <c r="AM94" s="100"/>
      <c r="AN94" s="101">
        <f>SUM(AG94,AT94)</f>
        <v>327496.70000000001</v>
      </c>
      <c r="AO94" s="101"/>
      <c r="AP94" s="101"/>
      <c r="AQ94" s="102" t="s">
        <v>1</v>
      </c>
      <c r="AR94" s="103"/>
      <c r="AS94" s="104">
        <f>ROUND(AS95,2)</f>
        <v>0</v>
      </c>
      <c r="AT94" s="105">
        <f>ROUND(SUM(AV94:AW94),2)</f>
        <v>56838.269999999997</v>
      </c>
      <c r="AU94" s="106">
        <f>ROUND(AU95,5)</f>
        <v>0</v>
      </c>
      <c r="AV94" s="105">
        <f>ROUND(AZ94*L29,2)</f>
        <v>56838.269999999997</v>
      </c>
      <c r="AW94" s="105">
        <f>ROUND(BA94*L30,2)</f>
        <v>0</v>
      </c>
      <c r="AX94" s="105">
        <f>ROUND(BB94*L29,2)</f>
        <v>0</v>
      </c>
      <c r="AY94" s="105">
        <f>ROUND(BC94*L30,2)</f>
        <v>0</v>
      </c>
      <c r="AZ94" s="105">
        <f>ROUND(AZ95,2)</f>
        <v>270658.42999999999</v>
      </c>
      <c r="BA94" s="105">
        <f>ROUND(BA95,2)</f>
        <v>0</v>
      </c>
      <c r="BB94" s="105">
        <f>ROUND(BB95,2)</f>
        <v>0</v>
      </c>
      <c r="BC94" s="105">
        <f>ROUND(BC95,2)</f>
        <v>0</v>
      </c>
      <c r="BD94" s="107">
        <f>ROUND(BD95,2)</f>
        <v>0</v>
      </c>
      <c r="BE94" s="6"/>
      <c r="BS94" s="108" t="s">
        <v>69</v>
      </c>
      <c r="BT94" s="108" t="s">
        <v>70</v>
      </c>
      <c r="BU94" s="109" t="s">
        <v>71</v>
      </c>
      <c r="BV94" s="108" t="s">
        <v>72</v>
      </c>
      <c r="BW94" s="108" t="s">
        <v>5</v>
      </c>
      <c r="BX94" s="108" t="s">
        <v>73</v>
      </c>
      <c r="CL94" s="108" t="s">
        <v>1</v>
      </c>
    </row>
    <row r="95" s="7" customFormat="1" ht="24.75" customHeight="1">
      <c r="A95" s="110" t="s">
        <v>74</v>
      </c>
      <c r="B95" s="111"/>
      <c r="C95" s="112"/>
      <c r="D95" s="113" t="s">
        <v>75</v>
      </c>
      <c r="E95" s="113"/>
      <c r="F95" s="113"/>
      <c r="G95" s="113"/>
      <c r="H95" s="113"/>
      <c r="I95" s="114"/>
      <c r="J95" s="113" t="s">
        <v>76</v>
      </c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5">
        <f>'SO 03.2 - Sadové úpravy'!J30</f>
        <v>270658.42999999999</v>
      </c>
      <c r="AH95" s="114"/>
      <c r="AI95" s="114"/>
      <c r="AJ95" s="114"/>
      <c r="AK95" s="114"/>
      <c r="AL95" s="114"/>
      <c r="AM95" s="114"/>
      <c r="AN95" s="115">
        <f>SUM(AG95,AT95)</f>
        <v>327496.70000000001</v>
      </c>
      <c r="AO95" s="114"/>
      <c r="AP95" s="114"/>
      <c r="AQ95" s="116" t="s">
        <v>77</v>
      </c>
      <c r="AR95" s="117"/>
      <c r="AS95" s="118">
        <v>0</v>
      </c>
      <c r="AT95" s="119">
        <f>ROUND(SUM(AV95:AW95),2)</f>
        <v>56838.269999999997</v>
      </c>
      <c r="AU95" s="120">
        <f>'SO 03.2 - Sadové úpravy'!P120</f>
        <v>0</v>
      </c>
      <c r="AV95" s="119">
        <f>'SO 03.2 - Sadové úpravy'!J33</f>
        <v>56838.269999999997</v>
      </c>
      <c r="AW95" s="119">
        <f>'SO 03.2 - Sadové úpravy'!J34</f>
        <v>0</v>
      </c>
      <c r="AX95" s="119">
        <f>'SO 03.2 - Sadové úpravy'!J35</f>
        <v>0</v>
      </c>
      <c r="AY95" s="119">
        <f>'SO 03.2 - Sadové úpravy'!J36</f>
        <v>0</v>
      </c>
      <c r="AZ95" s="119">
        <f>'SO 03.2 - Sadové úpravy'!F33</f>
        <v>270658.42999999999</v>
      </c>
      <c r="BA95" s="119">
        <f>'SO 03.2 - Sadové úpravy'!F34</f>
        <v>0</v>
      </c>
      <c r="BB95" s="119">
        <f>'SO 03.2 - Sadové úpravy'!F35</f>
        <v>0</v>
      </c>
      <c r="BC95" s="119">
        <f>'SO 03.2 - Sadové úpravy'!F36</f>
        <v>0</v>
      </c>
      <c r="BD95" s="121">
        <f>'SO 03.2 - Sadové úpravy'!F37</f>
        <v>0</v>
      </c>
      <c r="BE95" s="7"/>
      <c r="BT95" s="122" t="s">
        <v>78</v>
      </c>
      <c r="BV95" s="122" t="s">
        <v>72</v>
      </c>
      <c r="BW95" s="122" t="s">
        <v>79</v>
      </c>
      <c r="BX95" s="122" t="s">
        <v>5</v>
      </c>
      <c r="CL95" s="122" t="s">
        <v>1</v>
      </c>
      <c r="CM95" s="122" t="s">
        <v>80</v>
      </c>
    </row>
    <row r="96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6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="2" customFormat="1" ht="6.96" customHeight="1">
      <c r="A97" s="30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sheet="1" formatColumns="0" formatRows="0" objects="1" scenarios="1" spinCount="100000" saltValue="Hl5yTCWMrSY/aQbkSP9Rim5czvNwMPSD+wq6sbK/LKiXeL8meyvHwK4x8IPsXdknksYutXl4Lse8syGkqp5Avw==" hashValue="Zd6eYBdJlwbp58vSepCZznsSiHkIlPyOeaAfnFZl0Pf6+VDJM8iKDQ3tqAAMVgc45i0tJ2BGmKy0Lw57yIwQAw==" algorithmName="SHA-512" password="CA2E"/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3.2 - Sadové úprav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0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8"/>
      <c r="AT3" s="15" t="s">
        <v>80</v>
      </c>
    </row>
    <row r="4" s="1" customFormat="1" ht="24.96" customHeight="1">
      <c r="B4" s="18"/>
      <c r="D4" s="125" t="s">
        <v>81</v>
      </c>
      <c r="L4" s="18"/>
      <c r="M4" s="126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7" t="s">
        <v>14</v>
      </c>
      <c r="L6" s="18"/>
    </row>
    <row r="7" s="1" customFormat="1" ht="16.5" customHeight="1">
      <c r="B7" s="18"/>
      <c r="E7" s="128" t="str">
        <f>'Rekapitulace stavby'!K6</f>
        <v>SO_03 - Mokřad v k. ú. Kunice (následná péče)</v>
      </c>
      <c r="F7" s="127"/>
      <c r="G7" s="127"/>
      <c r="H7" s="127"/>
      <c r="L7" s="18"/>
    </row>
    <row r="8" s="2" customFormat="1" ht="12" customHeight="1">
      <c r="A8" s="30"/>
      <c r="B8" s="36"/>
      <c r="C8" s="30"/>
      <c r="D8" s="127" t="s">
        <v>82</v>
      </c>
      <c r="E8" s="30"/>
      <c r="F8" s="30"/>
      <c r="G8" s="30"/>
      <c r="H8" s="30"/>
      <c r="I8" s="30"/>
      <c r="J8" s="30"/>
      <c r="K8" s="30"/>
      <c r="L8" s="54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="2" customFormat="1" ht="16.5" customHeight="1">
      <c r="A9" s="30"/>
      <c r="B9" s="36"/>
      <c r="C9" s="30"/>
      <c r="D9" s="30"/>
      <c r="E9" s="129" t="s">
        <v>83</v>
      </c>
      <c r="F9" s="30"/>
      <c r="G9" s="30"/>
      <c r="H9" s="30"/>
      <c r="I9" s="30"/>
      <c r="J9" s="30"/>
      <c r="K9" s="30"/>
      <c r="L9" s="54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>
      <c r="A10" s="30"/>
      <c r="B10" s="36"/>
      <c r="C10" s="30"/>
      <c r="D10" s="30"/>
      <c r="E10" s="30"/>
      <c r="F10" s="30"/>
      <c r="G10" s="30"/>
      <c r="H10" s="30"/>
      <c r="I10" s="30"/>
      <c r="J10" s="30"/>
      <c r="K10" s="30"/>
      <c r="L10" s="54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2" customHeight="1">
      <c r="A11" s="30"/>
      <c r="B11" s="36"/>
      <c r="C11" s="30"/>
      <c r="D11" s="127" t="s">
        <v>16</v>
      </c>
      <c r="E11" s="30"/>
      <c r="F11" s="130" t="s">
        <v>1</v>
      </c>
      <c r="G11" s="30"/>
      <c r="H11" s="30"/>
      <c r="I11" s="127" t="s">
        <v>17</v>
      </c>
      <c r="J11" s="130" t="s">
        <v>1</v>
      </c>
      <c r="K11" s="30"/>
      <c r="L11" s="54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 ht="12" customHeight="1">
      <c r="A12" s="30"/>
      <c r="B12" s="36"/>
      <c r="C12" s="30"/>
      <c r="D12" s="127" t="s">
        <v>18</v>
      </c>
      <c r="E12" s="30"/>
      <c r="F12" s="130" t="s">
        <v>19</v>
      </c>
      <c r="G12" s="30"/>
      <c r="H12" s="30"/>
      <c r="I12" s="127" t="s">
        <v>20</v>
      </c>
      <c r="J12" s="131" t="str">
        <f>'Rekapitulace stavby'!AN8</f>
        <v>11. 7. 2025</v>
      </c>
      <c r="K12" s="30"/>
      <c r="L12" s="54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0.8" customHeight="1">
      <c r="A13" s="30"/>
      <c r="B13" s="36"/>
      <c r="C13" s="30"/>
      <c r="D13" s="30"/>
      <c r="E13" s="30"/>
      <c r="F13" s="30"/>
      <c r="G13" s="30"/>
      <c r="H13" s="30"/>
      <c r="I13" s="30"/>
      <c r="J13" s="30"/>
      <c r="K13" s="30"/>
      <c r="L13" s="54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6"/>
      <c r="C14" s="30"/>
      <c r="D14" s="127" t="s">
        <v>22</v>
      </c>
      <c r="E14" s="30"/>
      <c r="F14" s="30"/>
      <c r="G14" s="30"/>
      <c r="H14" s="30"/>
      <c r="I14" s="127" t="s">
        <v>23</v>
      </c>
      <c r="J14" s="130" t="str">
        <f>IF('Rekapitulace stavby'!AN10="","",'Rekapitulace stavby'!AN10)</f>
        <v/>
      </c>
      <c r="K14" s="30"/>
      <c r="L14" s="54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8" customHeight="1">
      <c r="A15" s="30"/>
      <c r="B15" s="36"/>
      <c r="C15" s="30"/>
      <c r="D15" s="30"/>
      <c r="E15" s="130" t="str">
        <f>IF('Rekapitulace stavby'!E11="","",'Rekapitulace stavby'!E11)</f>
        <v xml:space="preserve"> </v>
      </c>
      <c r="F15" s="30"/>
      <c r="G15" s="30"/>
      <c r="H15" s="30"/>
      <c r="I15" s="127" t="s">
        <v>24</v>
      </c>
      <c r="J15" s="130" t="str">
        <f>IF('Rekapitulace stavby'!AN11="","",'Rekapitulace stavby'!AN11)</f>
        <v/>
      </c>
      <c r="K15" s="30"/>
      <c r="L15" s="54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6.96" customHeight="1">
      <c r="A16" s="30"/>
      <c r="B16" s="36"/>
      <c r="C16" s="30"/>
      <c r="D16" s="30"/>
      <c r="E16" s="30"/>
      <c r="F16" s="30"/>
      <c r="G16" s="30"/>
      <c r="H16" s="30"/>
      <c r="I16" s="30"/>
      <c r="J16" s="30"/>
      <c r="K16" s="30"/>
      <c r="L16" s="54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2" customHeight="1">
      <c r="A17" s="30"/>
      <c r="B17" s="36"/>
      <c r="C17" s="30"/>
      <c r="D17" s="127" t="s">
        <v>25</v>
      </c>
      <c r="E17" s="30"/>
      <c r="F17" s="30"/>
      <c r="G17" s="30"/>
      <c r="H17" s="30"/>
      <c r="I17" s="127" t="s">
        <v>23</v>
      </c>
      <c r="J17" s="130" t="str">
        <f>'Rekapitulace stavby'!AN13</f>
        <v/>
      </c>
      <c r="K17" s="30"/>
      <c r="L17" s="54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18" customHeight="1">
      <c r="A18" s="30"/>
      <c r="B18" s="36"/>
      <c r="C18" s="30"/>
      <c r="D18" s="30"/>
      <c r="E18" s="130" t="str">
        <f>'Rekapitulace stavby'!E14</f>
        <v xml:space="preserve"> </v>
      </c>
      <c r="F18" s="130"/>
      <c r="G18" s="130"/>
      <c r="H18" s="130"/>
      <c r="I18" s="127" t="s">
        <v>24</v>
      </c>
      <c r="J18" s="130" t="str">
        <f>'Rekapitulace stavby'!AN14</f>
        <v/>
      </c>
      <c r="K18" s="30"/>
      <c r="L18" s="54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6.96" customHeight="1">
      <c r="A19" s="30"/>
      <c r="B19" s="36"/>
      <c r="C19" s="30"/>
      <c r="D19" s="30"/>
      <c r="E19" s="30"/>
      <c r="F19" s="30"/>
      <c r="G19" s="30"/>
      <c r="H19" s="30"/>
      <c r="I19" s="30"/>
      <c r="J19" s="30"/>
      <c r="K19" s="30"/>
      <c r="L19" s="54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2" customHeight="1">
      <c r="A20" s="30"/>
      <c r="B20" s="36"/>
      <c r="C20" s="30"/>
      <c r="D20" s="127" t="s">
        <v>26</v>
      </c>
      <c r="E20" s="30"/>
      <c r="F20" s="30"/>
      <c r="G20" s="30"/>
      <c r="H20" s="30"/>
      <c r="I20" s="127" t="s">
        <v>23</v>
      </c>
      <c r="J20" s="130" t="str">
        <f>IF('Rekapitulace stavby'!AN16="","",'Rekapitulace stavby'!AN16)</f>
        <v/>
      </c>
      <c r="K20" s="30"/>
      <c r="L20" s="54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18" customHeight="1">
      <c r="A21" s="30"/>
      <c r="B21" s="36"/>
      <c r="C21" s="30"/>
      <c r="D21" s="30"/>
      <c r="E21" s="130" t="str">
        <f>IF('Rekapitulace stavby'!E17="","",'Rekapitulace stavby'!E17)</f>
        <v xml:space="preserve"> </v>
      </c>
      <c r="F21" s="30"/>
      <c r="G21" s="30"/>
      <c r="H21" s="30"/>
      <c r="I21" s="127" t="s">
        <v>24</v>
      </c>
      <c r="J21" s="130" t="str">
        <f>IF('Rekapitulace stavby'!AN17="","",'Rekapitulace stavby'!AN17)</f>
        <v/>
      </c>
      <c r="K21" s="30"/>
      <c r="L21" s="54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6.96" customHeight="1">
      <c r="A22" s="30"/>
      <c r="B22" s="36"/>
      <c r="C22" s="30"/>
      <c r="D22" s="30"/>
      <c r="E22" s="30"/>
      <c r="F22" s="30"/>
      <c r="G22" s="30"/>
      <c r="H22" s="30"/>
      <c r="I22" s="30"/>
      <c r="J22" s="30"/>
      <c r="K22" s="30"/>
      <c r="L22" s="54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2" customHeight="1">
      <c r="A23" s="30"/>
      <c r="B23" s="36"/>
      <c r="C23" s="30"/>
      <c r="D23" s="127" t="s">
        <v>28</v>
      </c>
      <c r="E23" s="30"/>
      <c r="F23" s="30"/>
      <c r="G23" s="30"/>
      <c r="H23" s="30"/>
      <c r="I23" s="127" t="s">
        <v>23</v>
      </c>
      <c r="J23" s="130" t="str">
        <f>IF('Rekapitulace stavby'!AN19="","",'Rekapitulace stavby'!AN19)</f>
        <v/>
      </c>
      <c r="K23" s="30"/>
      <c r="L23" s="54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18" customHeight="1">
      <c r="A24" s="30"/>
      <c r="B24" s="36"/>
      <c r="C24" s="30"/>
      <c r="D24" s="30"/>
      <c r="E24" s="130" t="str">
        <f>IF('Rekapitulace stavby'!E20="","",'Rekapitulace stavby'!E20)</f>
        <v xml:space="preserve"> </v>
      </c>
      <c r="F24" s="30"/>
      <c r="G24" s="30"/>
      <c r="H24" s="30"/>
      <c r="I24" s="127" t="s">
        <v>24</v>
      </c>
      <c r="J24" s="130" t="str">
        <f>IF('Rekapitulace stavby'!AN20="","",'Rekapitulace stavby'!AN20)</f>
        <v/>
      </c>
      <c r="K24" s="30"/>
      <c r="L24" s="54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6.96" customHeight="1">
      <c r="A25" s="30"/>
      <c r="B25" s="36"/>
      <c r="C25" s="30"/>
      <c r="D25" s="30"/>
      <c r="E25" s="30"/>
      <c r="F25" s="30"/>
      <c r="G25" s="30"/>
      <c r="H25" s="30"/>
      <c r="I25" s="30"/>
      <c r="J25" s="30"/>
      <c r="K25" s="30"/>
      <c r="L25" s="54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2" customHeight="1">
      <c r="A26" s="30"/>
      <c r="B26" s="36"/>
      <c r="C26" s="30"/>
      <c r="D26" s="127" t="s">
        <v>29</v>
      </c>
      <c r="E26" s="30"/>
      <c r="F26" s="30"/>
      <c r="G26" s="30"/>
      <c r="H26" s="30"/>
      <c r="I26" s="30"/>
      <c r="J26" s="30"/>
      <c r="K26" s="30"/>
      <c r="L26" s="54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8" customFormat="1" ht="16.5" customHeight="1">
      <c r="A27" s="132"/>
      <c r="B27" s="133"/>
      <c r="C27" s="132"/>
      <c r="D27" s="132"/>
      <c r="E27" s="134" t="s">
        <v>1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0"/>
      <c r="B28" s="36"/>
      <c r="C28" s="30"/>
      <c r="D28" s="30"/>
      <c r="E28" s="30"/>
      <c r="F28" s="30"/>
      <c r="G28" s="30"/>
      <c r="H28" s="30"/>
      <c r="I28" s="30"/>
      <c r="J28" s="30"/>
      <c r="K28" s="30"/>
      <c r="L28" s="54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2" customFormat="1" ht="6.96" customHeight="1">
      <c r="A29" s="30"/>
      <c r="B29" s="36"/>
      <c r="C29" s="30"/>
      <c r="D29" s="136"/>
      <c r="E29" s="136"/>
      <c r="F29" s="136"/>
      <c r="G29" s="136"/>
      <c r="H29" s="136"/>
      <c r="I29" s="136"/>
      <c r="J29" s="136"/>
      <c r="K29" s="136"/>
      <c r="L29" s="54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="2" customFormat="1" ht="25.44" customHeight="1">
      <c r="A30" s="30"/>
      <c r="B30" s="36"/>
      <c r="C30" s="30"/>
      <c r="D30" s="137" t="s">
        <v>30</v>
      </c>
      <c r="E30" s="30"/>
      <c r="F30" s="30"/>
      <c r="G30" s="30"/>
      <c r="H30" s="30"/>
      <c r="I30" s="30"/>
      <c r="J30" s="138">
        <f>ROUND(J120, 2)</f>
        <v>270658.42999999999</v>
      </c>
      <c r="K30" s="30"/>
      <c r="L30" s="54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6"/>
      <c r="C31" s="30"/>
      <c r="D31" s="136"/>
      <c r="E31" s="136"/>
      <c r="F31" s="136"/>
      <c r="G31" s="136"/>
      <c r="H31" s="136"/>
      <c r="I31" s="136"/>
      <c r="J31" s="136"/>
      <c r="K31" s="136"/>
      <c r="L31" s="54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14.4" customHeight="1">
      <c r="A32" s="30"/>
      <c r="B32" s="36"/>
      <c r="C32" s="30"/>
      <c r="D32" s="30"/>
      <c r="E32" s="30"/>
      <c r="F32" s="139" t="s">
        <v>32</v>
      </c>
      <c r="G32" s="30"/>
      <c r="H32" s="30"/>
      <c r="I32" s="139" t="s">
        <v>31</v>
      </c>
      <c r="J32" s="139" t="s">
        <v>33</v>
      </c>
      <c r="K32" s="30"/>
      <c r="L32" s="54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14.4" customHeight="1">
      <c r="A33" s="30"/>
      <c r="B33" s="36"/>
      <c r="C33" s="30"/>
      <c r="D33" s="140" t="s">
        <v>34</v>
      </c>
      <c r="E33" s="127" t="s">
        <v>35</v>
      </c>
      <c r="F33" s="141">
        <f>ROUND((SUM(BE120:BE197)),  2)</f>
        <v>270658.42999999999</v>
      </c>
      <c r="G33" s="30"/>
      <c r="H33" s="30"/>
      <c r="I33" s="142">
        <v>0.20999999999999999</v>
      </c>
      <c r="J33" s="141">
        <f>ROUND(((SUM(BE120:BE197))*I33),  2)</f>
        <v>56838.269999999997</v>
      </c>
      <c r="K33" s="30"/>
      <c r="L33" s="54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6"/>
      <c r="C34" s="30"/>
      <c r="D34" s="30"/>
      <c r="E34" s="127" t="s">
        <v>36</v>
      </c>
      <c r="F34" s="141">
        <f>ROUND((SUM(BF120:BF197)),  2)</f>
        <v>0</v>
      </c>
      <c r="G34" s="30"/>
      <c r="H34" s="30"/>
      <c r="I34" s="142">
        <v>0.12</v>
      </c>
      <c r="J34" s="141">
        <f>ROUND(((SUM(BF120:BF197))*I34),  2)</f>
        <v>0</v>
      </c>
      <c r="K34" s="30"/>
      <c r="L34" s="54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6"/>
      <c r="C35" s="30"/>
      <c r="D35" s="30"/>
      <c r="E35" s="127" t="s">
        <v>37</v>
      </c>
      <c r="F35" s="141">
        <f>ROUND((SUM(BG120:BG197)),  2)</f>
        <v>0</v>
      </c>
      <c r="G35" s="30"/>
      <c r="H35" s="30"/>
      <c r="I35" s="142">
        <v>0.20999999999999999</v>
      </c>
      <c r="J35" s="141">
        <f>0</f>
        <v>0</v>
      </c>
      <c r="K35" s="30"/>
      <c r="L35" s="54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6"/>
      <c r="C36" s="30"/>
      <c r="D36" s="30"/>
      <c r="E36" s="127" t="s">
        <v>38</v>
      </c>
      <c r="F36" s="141">
        <f>ROUND((SUM(BH120:BH197)),  2)</f>
        <v>0</v>
      </c>
      <c r="G36" s="30"/>
      <c r="H36" s="30"/>
      <c r="I36" s="142">
        <v>0.12</v>
      </c>
      <c r="J36" s="141">
        <f>0</f>
        <v>0</v>
      </c>
      <c r="K36" s="30"/>
      <c r="L36" s="54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6"/>
      <c r="C37" s="30"/>
      <c r="D37" s="30"/>
      <c r="E37" s="127" t="s">
        <v>39</v>
      </c>
      <c r="F37" s="141">
        <f>ROUND((SUM(BI120:BI197)),  2)</f>
        <v>0</v>
      </c>
      <c r="G37" s="30"/>
      <c r="H37" s="30"/>
      <c r="I37" s="142">
        <v>0</v>
      </c>
      <c r="J37" s="141">
        <f>0</f>
        <v>0</v>
      </c>
      <c r="K37" s="30"/>
      <c r="L37" s="54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="2" customFormat="1" ht="6.96" customHeight="1">
      <c r="A38" s="30"/>
      <c r="B38" s="36"/>
      <c r="C38" s="30"/>
      <c r="D38" s="30"/>
      <c r="E38" s="30"/>
      <c r="F38" s="30"/>
      <c r="G38" s="30"/>
      <c r="H38" s="30"/>
      <c r="I38" s="30"/>
      <c r="J38" s="30"/>
      <c r="K38" s="30"/>
      <c r="L38" s="54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="2" customFormat="1" ht="25.44" customHeight="1">
      <c r="A39" s="30"/>
      <c r="B39" s="36"/>
      <c r="C39" s="143"/>
      <c r="D39" s="144" t="s">
        <v>40</v>
      </c>
      <c r="E39" s="145"/>
      <c r="F39" s="145"/>
      <c r="G39" s="146" t="s">
        <v>41</v>
      </c>
      <c r="H39" s="147" t="s">
        <v>42</v>
      </c>
      <c r="I39" s="145"/>
      <c r="J39" s="148">
        <f>SUM(J30:J37)</f>
        <v>327496.70000000001</v>
      </c>
      <c r="K39" s="149"/>
      <c r="L39" s="54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14.4" customHeight="1">
      <c r="A40" s="30"/>
      <c r="B40" s="36"/>
      <c r="C40" s="30"/>
      <c r="D40" s="30"/>
      <c r="E40" s="30"/>
      <c r="F40" s="30"/>
      <c r="G40" s="30"/>
      <c r="H40" s="30"/>
      <c r="I40" s="30"/>
      <c r="J40" s="30"/>
      <c r="K40" s="30"/>
      <c r="L40" s="54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4"/>
      <c r="D50" s="150" t="s">
        <v>43</v>
      </c>
      <c r="E50" s="151"/>
      <c r="F50" s="151"/>
      <c r="G50" s="150" t="s">
        <v>44</v>
      </c>
      <c r="H50" s="151"/>
      <c r="I50" s="151"/>
      <c r="J50" s="151"/>
      <c r="K50" s="151"/>
      <c r="L50" s="5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0"/>
      <c r="B61" s="36"/>
      <c r="C61" s="30"/>
      <c r="D61" s="152" t="s">
        <v>45</v>
      </c>
      <c r="E61" s="153"/>
      <c r="F61" s="154" t="s">
        <v>46</v>
      </c>
      <c r="G61" s="152" t="s">
        <v>45</v>
      </c>
      <c r="H61" s="153"/>
      <c r="I61" s="153"/>
      <c r="J61" s="155" t="s">
        <v>46</v>
      </c>
      <c r="K61" s="153"/>
      <c r="L61" s="54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0"/>
      <c r="B65" s="36"/>
      <c r="C65" s="30"/>
      <c r="D65" s="150" t="s">
        <v>47</v>
      </c>
      <c r="E65" s="156"/>
      <c r="F65" s="156"/>
      <c r="G65" s="150" t="s">
        <v>48</v>
      </c>
      <c r="H65" s="156"/>
      <c r="I65" s="156"/>
      <c r="J65" s="156"/>
      <c r="K65" s="156"/>
      <c r="L65" s="54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0"/>
      <c r="B76" s="36"/>
      <c r="C76" s="30"/>
      <c r="D76" s="152" t="s">
        <v>45</v>
      </c>
      <c r="E76" s="153"/>
      <c r="F76" s="154" t="s">
        <v>46</v>
      </c>
      <c r="G76" s="152" t="s">
        <v>45</v>
      </c>
      <c r="H76" s="153"/>
      <c r="I76" s="153"/>
      <c r="J76" s="155" t="s">
        <v>46</v>
      </c>
      <c r="K76" s="153"/>
      <c r="L76" s="54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54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159"/>
      <c r="C81" s="160"/>
      <c r="D81" s="160"/>
      <c r="E81" s="160"/>
      <c r="F81" s="160"/>
      <c r="G81" s="160"/>
      <c r="H81" s="160"/>
      <c r="I81" s="160"/>
      <c r="J81" s="160"/>
      <c r="K81" s="160"/>
      <c r="L81" s="54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84</v>
      </c>
      <c r="D82" s="32"/>
      <c r="E82" s="32"/>
      <c r="F82" s="32"/>
      <c r="G82" s="32"/>
      <c r="H82" s="32"/>
      <c r="I82" s="32"/>
      <c r="J82" s="32"/>
      <c r="K82" s="32"/>
      <c r="L82" s="54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4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54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2"/>
      <c r="D85" s="32"/>
      <c r="E85" s="161" t="str">
        <f>E7</f>
        <v>SO_03 - Mokřad v k. ú. Kunice (následná péče)</v>
      </c>
      <c r="F85" s="27"/>
      <c r="G85" s="27"/>
      <c r="H85" s="27"/>
      <c r="I85" s="32"/>
      <c r="J85" s="32"/>
      <c r="K85" s="32"/>
      <c r="L85" s="54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82</v>
      </c>
      <c r="D86" s="32"/>
      <c r="E86" s="32"/>
      <c r="F86" s="32"/>
      <c r="G86" s="32"/>
      <c r="H86" s="32"/>
      <c r="I86" s="32"/>
      <c r="J86" s="32"/>
      <c r="K86" s="32"/>
      <c r="L86" s="54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2"/>
      <c r="D87" s="32"/>
      <c r="E87" s="67" t="str">
        <f>E9</f>
        <v>SO 03.2 - Sadové úpravy</v>
      </c>
      <c r="F87" s="32"/>
      <c r="G87" s="32"/>
      <c r="H87" s="32"/>
      <c r="I87" s="32"/>
      <c r="J87" s="32"/>
      <c r="K87" s="32"/>
      <c r="L87" s="54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54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18</v>
      </c>
      <c r="D89" s="32"/>
      <c r="E89" s="32"/>
      <c r="F89" s="24" t="str">
        <f>F12</f>
        <v xml:space="preserve"> </v>
      </c>
      <c r="G89" s="32"/>
      <c r="H89" s="32"/>
      <c r="I89" s="27" t="s">
        <v>20</v>
      </c>
      <c r="J89" s="70" t="str">
        <f>IF(J12="","",J12)</f>
        <v>11. 7. 2025</v>
      </c>
      <c r="K89" s="32"/>
      <c r="L89" s="54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4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22</v>
      </c>
      <c r="D91" s="32"/>
      <c r="E91" s="32"/>
      <c r="F91" s="24" t="str">
        <f>E15</f>
        <v xml:space="preserve"> </v>
      </c>
      <c r="G91" s="32"/>
      <c r="H91" s="32"/>
      <c r="I91" s="27" t="s">
        <v>26</v>
      </c>
      <c r="J91" s="28" t="str">
        <f>E21</f>
        <v xml:space="preserve"> </v>
      </c>
      <c r="K91" s="32"/>
      <c r="L91" s="54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25</v>
      </c>
      <c r="D92" s="32"/>
      <c r="E92" s="32"/>
      <c r="F92" s="24" t="str">
        <f>IF(E18="","",E18)</f>
        <v xml:space="preserve"> </v>
      </c>
      <c r="G92" s="32"/>
      <c r="H92" s="32"/>
      <c r="I92" s="27" t="s">
        <v>28</v>
      </c>
      <c r="J92" s="28" t="str">
        <f>E24</f>
        <v xml:space="preserve"> </v>
      </c>
      <c r="K92" s="32"/>
      <c r="L92" s="54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54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62" t="s">
        <v>85</v>
      </c>
      <c r="D94" s="163"/>
      <c r="E94" s="163"/>
      <c r="F94" s="163"/>
      <c r="G94" s="163"/>
      <c r="H94" s="163"/>
      <c r="I94" s="163"/>
      <c r="J94" s="164" t="s">
        <v>86</v>
      </c>
      <c r="K94" s="163"/>
      <c r="L94" s="54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4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65" t="s">
        <v>87</v>
      </c>
      <c r="D96" s="32"/>
      <c r="E96" s="32"/>
      <c r="F96" s="32"/>
      <c r="G96" s="32"/>
      <c r="H96" s="32"/>
      <c r="I96" s="32"/>
      <c r="J96" s="101">
        <f>J120</f>
        <v>270658.42999999999</v>
      </c>
      <c r="K96" s="32"/>
      <c r="L96" s="54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88</v>
      </c>
    </row>
    <row r="97" s="9" customFormat="1" ht="24.96" customHeight="1">
      <c r="A97" s="9"/>
      <c r="B97" s="166"/>
      <c r="C97" s="167"/>
      <c r="D97" s="168" t="s">
        <v>89</v>
      </c>
      <c r="E97" s="169"/>
      <c r="F97" s="169"/>
      <c r="G97" s="169"/>
      <c r="H97" s="169"/>
      <c r="I97" s="169"/>
      <c r="J97" s="170">
        <f>J121</f>
        <v>0</v>
      </c>
      <c r="K97" s="167"/>
      <c r="L97" s="17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6"/>
      <c r="C98" s="167"/>
      <c r="D98" s="168" t="s">
        <v>90</v>
      </c>
      <c r="E98" s="169"/>
      <c r="F98" s="169"/>
      <c r="G98" s="169"/>
      <c r="H98" s="169"/>
      <c r="I98" s="169"/>
      <c r="J98" s="170">
        <f>J122</f>
        <v>99051.229999999996</v>
      </c>
      <c r="K98" s="167"/>
      <c r="L98" s="17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6"/>
      <c r="C99" s="167"/>
      <c r="D99" s="168" t="s">
        <v>91</v>
      </c>
      <c r="E99" s="169"/>
      <c r="F99" s="169"/>
      <c r="G99" s="169"/>
      <c r="H99" s="169"/>
      <c r="I99" s="169"/>
      <c r="J99" s="170">
        <f>J146</f>
        <v>84609.779999999984</v>
      </c>
      <c r="K99" s="167"/>
      <c r="L99" s="17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66"/>
      <c r="C100" s="167"/>
      <c r="D100" s="168" t="s">
        <v>92</v>
      </c>
      <c r="E100" s="169"/>
      <c r="F100" s="169"/>
      <c r="G100" s="169"/>
      <c r="H100" s="169"/>
      <c r="I100" s="169"/>
      <c r="J100" s="170">
        <f>J170</f>
        <v>86997.419999999998</v>
      </c>
      <c r="K100" s="167"/>
      <c r="L100" s="17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0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54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="2" customFormat="1" ht="6.96" customHeight="1">
      <c r="A102" s="30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4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="2" customFormat="1" ht="6.96" customHeight="1">
      <c r="A106" s="30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24.96" customHeight="1">
      <c r="A107" s="30"/>
      <c r="B107" s="31"/>
      <c r="C107" s="21" t="s">
        <v>93</v>
      </c>
      <c r="D107" s="32"/>
      <c r="E107" s="32"/>
      <c r="F107" s="32"/>
      <c r="G107" s="32"/>
      <c r="H107" s="32"/>
      <c r="I107" s="32"/>
      <c r="J107" s="32"/>
      <c r="K107" s="32"/>
      <c r="L107" s="54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6.96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54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54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6.5" customHeight="1">
      <c r="A110" s="30"/>
      <c r="B110" s="31"/>
      <c r="C110" s="32"/>
      <c r="D110" s="32"/>
      <c r="E110" s="161" t="str">
        <f>E7</f>
        <v>SO_03 - Mokřad v k. ú. Kunice (následná péče)</v>
      </c>
      <c r="F110" s="27"/>
      <c r="G110" s="27"/>
      <c r="H110" s="27"/>
      <c r="I110" s="32"/>
      <c r="J110" s="32"/>
      <c r="K110" s="32"/>
      <c r="L110" s="54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12" customHeight="1">
      <c r="A111" s="30"/>
      <c r="B111" s="31"/>
      <c r="C111" s="27" t="s">
        <v>82</v>
      </c>
      <c r="D111" s="32"/>
      <c r="E111" s="32"/>
      <c r="F111" s="32"/>
      <c r="G111" s="32"/>
      <c r="H111" s="32"/>
      <c r="I111" s="32"/>
      <c r="J111" s="32"/>
      <c r="K111" s="32"/>
      <c r="L111" s="54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6.5" customHeight="1">
      <c r="A112" s="30"/>
      <c r="B112" s="31"/>
      <c r="C112" s="32"/>
      <c r="D112" s="32"/>
      <c r="E112" s="67" t="str">
        <f>E9</f>
        <v>SO 03.2 - Sadové úpravy</v>
      </c>
      <c r="F112" s="32"/>
      <c r="G112" s="32"/>
      <c r="H112" s="32"/>
      <c r="I112" s="32"/>
      <c r="J112" s="32"/>
      <c r="K112" s="32"/>
      <c r="L112" s="54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54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2" customHeight="1">
      <c r="A114" s="30"/>
      <c r="B114" s="31"/>
      <c r="C114" s="27" t="s">
        <v>18</v>
      </c>
      <c r="D114" s="32"/>
      <c r="E114" s="32"/>
      <c r="F114" s="24" t="str">
        <f>F12</f>
        <v xml:space="preserve"> </v>
      </c>
      <c r="G114" s="32"/>
      <c r="H114" s="32"/>
      <c r="I114" s="27" t="s">
        <v>20</v>
      </c>
      <c r="J114" s="70" t="str">
        <f>IF(J12="","",J12)</f>
        <v>11. 7. 2025</v>
      </c>
      <c r="K114" s="32"/>
      <c r="L114" s="54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6.96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54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5.15" customHeight="1">
      <c r="A116" s="30"/>
      <c r="B116" s="31"/>
      <c r="C116" s="27" t="s">
        <v>22</v>
      </c>
      <c r="D116" s="32"/>
      <c r="E116" s="32"/>
      <c r="F116" s="24" t="str">
        <f>E15</f>
        <v xml:space="preserve"> </v>
      </c>
      <c r="G116" s="32"/>
      <c r="H116" s="32"/>
      <c r="I116" s="27" t="s">
        <v>26</v>
      </c>
      <c r="J116" s="28" t="str">
        <f>E21</f>
        <v xml:space="preserve"> </v>
      </c>
      <c r="K116" s="32"/>
      <c r="L116" s="54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2" customFormat="1" ht="15.15" customHeight="1">
      <c r="A117" s="30"/>
      <c r="B117" s="31"/>
      <c r="C117" s="27" t="s">
        <v>25</v>
      </c>
      <c r="D117" s="32"/>
      <c r="E117" s="32"/>
      <c r="F117" s="24" t="str">
        <f>IF(E18="","",E18)</f>
        <v xml:space="preserve"> </v>
      </c>
      <c r="G117" s="32"/>
      <c r="H117" s="32"/>
      <c r="I117" s="27" t="s">
        <v>28</v>
      </c>
      <c r="J117" s="28" t="str">
        <f>E24</f>
        <v xml:space="preserve"> </v>
      </c>
      <c r="K117" s="32"/>
      <c r="L117" s="54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="2" customFormat="1" ht="10.32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54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10" customFormat="1" ht="29.28" customHeight="1">
      <c r="A119" s="172"/>
      <c r="B119" s="173"/>
      <c r="C119" s="174" t="s">
        <v>94</v>
      </c>
      <c r="D119" s="175" t="s">
        <v>55</v>
      </c>
      <c r="E119" s="175" t="s">
        <v>51</v>
      </c>
      <c r="F119" s="175" t="s">
        <v>52</v>
      </c>
      <c r="G119" s="175" t="s">
        <v>95</v>
      </c>
      <c r="H119" s="175" t="s">
        <v>96</v>
      </c>
      <c r="I119" s="175" t="s">
        <v>97</v>
      </c>
      <c r="J119" s="175" t="s">
        <v>86</v>
      </c>
      <c r="K119" s="176" t="s">
        <v>98</v>
      </c>
      <c r="L119" s="177"/>
      <c r="M119" s="91" t="s">
        <v>1</v>
      </c>
      <c r="N119" s="92" t="s">
        <v>34</v>
      </c>
      <c r="O119" s="92" t="s">
        <v>99</v>
      </c>
      <c r="P119" s="92" t="s">
        <v>100</v>
      </c>
      <c r="Q119" s="92" t="s">
        <v>101</v>
      </c>
      <c r="R119" s="92" t="s">
        <v>102</v>
      </c>
      <c r="S119" s="92" t="s">
        <v>103</v>
      </c>
      <c r="T119" s="93" t="s">
        <v>104</v>
      </c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="2" customFormat="1" ht="22.8" customHeight="1">
      <c r="A120" s="30"/>
      <c r="B120" s="31"/>
      <c r="C120" s="98" t="s">
        <v>105</v>
      </c>
      <c r="D120" s="32"/>
      <c r="E120" s="32"/>
      <c r="F120" s="32"/>
      <c r="G120" s="32"/>
      <c r="H120" s="32"/>
      <c r="I120" s="32"/>
      <c r="J120" s="178">
        <f>BK120</f>
        <v>270658.42999999999</v>
      </c>
      <c r="K120" s="32"/>
      <c r="L120" s="36"/>
      <c r="M120" s="94"/>
      <c r="N120" s="179"/>
      <c r="O120" s="95"/>
      <c r="P120" s="180">
        <f>P121+P122+P146+P170</f>
        <v>0</v>
      </c>
      <c r="Q120" s="95"/>
      <c r="R120" s="180">
        <f>R121+R122+R146+R170</f>
        <v>0</v>
      </c>
      <c r="S120" s="95"/>
      <c r="T120" s="181">
        <f>T121+T122+T146+T170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69</v>
      </c>
      <c r="AU120" s="15" t="s">
        <v>88</v>
      </c>
      <c r="BK120" s="182">
        <f>BK121+BK122+BK146+BK170</f>
        <v>270658.42999999999</v>
      </c>
    </row>
    <row r="121" s="11" customFormat="1" ht="25.92" customHeight="1">
      <c r="A121" s="11"/>
      <c r="B121" s="183"/>
      <c r="C121" s="184"/>
      <c r="D121" s="185" t="s">
        <v>69</v>
      </c>
      <c r="E121" s="186" t="s">
        <v>106</v>
      </c>
      <c r="F121" s="186" t="s">
        <v>107</v>
      </c>
      <c r="G121" s="184"/>
      <c r="H121" s="184"/>
      <c r="I121" s="184"/>
      <c r="J121" s="187">
        <f>BK121</f>
        <v>0</v>
      </c>
      <c r="K121" s="184"/>
      <c r="L121" s="188"/>
      <c r="M121" s="189"/>
      <c r="N121" s="190"/>
      <c r="O121" s="190"/>
      <c r="P121" s="191">
        <v>0</v>
      </c>
      <c r="Q121" s="190"/>
      <c r="R121" s="191">
        <v>0</v>
      </c>
      <c r="S121" s="190"/>
      <c r="T121" s="192"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93" t="s">
        <v>78</v>
      </c>
      <c r="AT121" s="194" t="s">
        <v>69</v>
      </c>
      <c r="AU121" s="194" t="s">
        <v>70</v>
      </c>
      <c r="AY121" s="193" t="s">
        <v>108</v>
      </c>
      <c r="BK121" s="195">
        <v>0</v>
      </c>
    </row>
    <row r="122" s="11" customFormat="1" ht="25.92" customHeight="1">
      <c r="A122" s="11"/>
      <c r="B122" s="183"/>
      <c r="C122" s="184"/>
      <c r="D122" s="185" t="s">
        <v>69</v>
      </c>
      <c r="E122" s="186" t="s">
        <v>109</v>
      </c>
      <c r="F122" s="186" t="s">
        <v>110</v>
      </c>
      <c r="G122" s="184"/>
      <c r="H122" s="184"/>
      <c r="I122" s="184"/>
      <c r="J122" s="187">
        <f>BK122</f>
        <v>99051.229999999996</v>
      </c>
      <c r="K122" s="184"/>
      <c r="L122" s="188"/>
      <c r="M122" s="189"/>
      <c r="N122" s="190"/>
      <c r="O122" s="190"/>
      <c r="P122" s="191">
        <f>SUM(P123:P145)</f>
        <v>0</v>
      </c>
      <c r="Q122" s="190"/>
      <c r="R122" s="191">
        <f>SUM(R123:R145)</f>
        <v>0</v>
      </c>
      <c r="S122" s="190"/>
      <c r="T122" s="192">
        <f>SUM(T123:T145)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3" t="s">
        <v>78</v>
      </c>
      <c r="AT122" s="194" t="s">
        <v>69</v>
      </c>
      <c r="AU122" s="194" t="s">
        <v>70</v>
      </c>
      <c r="AY122" s="193" t="s">
        <v>108</v>
      </c>
      <c r="BK122" s="195">
        <f>SUM(BK123:BK145)</f>
        <v>99051.229999999996</v>
      </c>
    </row>
    <row r="123" s="2" customFormat="1" ht="21.75" customHeight="1">
      <c r="A123" s="30"/>
      <c r="B123" s="31"/>
      <c r="C123" s="196" t="s">
        <v>78</v>
      </c>
      <c r="D123" s="196" t="s">
        <v>111</v>
      </c>
      <c r="E123" s="197" t="s">
        <v>112</v>
      </c>
      <c r="F123" s="198" t="s">
        <v>113</v>
      </c>
      <c r="G123" s="199" t="s">
        <v>114</v>
      </c>
      <c r="H123" s="200">
        <v>27</v>
      </c>
      <c r="I123" s="201">
        <v>53.899999999999999</v>
      </c>
      <c r="J123" s="201">
        <f>ROUND(I123*H123,2)</f>
        <v>1455.3</v>
      </c>
      <c r="K123" s="198" t="s">
        <v>115</v>
      </c>
      <c r="L123" s="36"/>
      <c r="M123" s="202" t="s">
        <v>1</v>
      </c>
      <c r="N123" s="203" t="s">
        <v>35</v>
      </c>
      <c r="O123" s="204">
        <v>0</v>
      </c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206" t="s">
        <v>116</v>
      </c>
      <c r="AT123" s="206" t="s">
        <v>111</v>
      </c>
      <c r="AU123" s="206" t="s">
        <v>78</v>
      </c>
      <c r="AY123" s="15" t="s">
        <v>108</v>
      </c>
      <c r="BE123" s="207">
        <f>IF(N123="základní",J123,0)</f>
        <v>1455.3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5" t="s">
        <v>78</v>
      </c>
      <c r="BK123" s="207">
        <f>ROUND(I123*H123,2)</f>
        <v>1455.3</v>
      </c>
      <c r="BL123" s="15" t="s">
        <v>116</v>
      </c>
      <c r="BM123" s="206" t="s">
        <v>80</v>
      </c>
    </row>
    <row r="124" s="2" customFormat="1">
      <c r="A124" s="30"/>
      <c r="B124" s="31"/>
      <c r="C124" s="32"/>
      <c r="D124" s="208" t="s">
        <v>117</v>
      </c>
      <c r="E124" s="32"/>
      <c r="F124" s="209" t="s">
        <v>118</v>
      </c>
      <c r="G124" s="32"/>
      <c r="H124" s="32"/>
      <c r="I124" s="32"/>
      <c r="J124" s="32"/>
      <c r="K124" s="32"/>
      <c r="L124" s="36"/>
      <c r="M124" s="210"/>
      <c r="N124" s="211"/>
      <c r="O124" s="82"/>
      <c r="P124" s="82"/>
      <c r="Q124" s="82"/>
      <c r="R124" s="82"/>
      <c r="S124" s="82"/>
      <c r="T124" s="83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117</v>
      </c>
      <c r="AU124" s="15" t="s">
        <v>78</v>
      </c>
    </row>
    <row r="125" s="2" customFormat="1" ht="21.75" customHeight="1">
      <c r="A125" s="30"/>
      <c r="B125" s="31"/>
      <c r="C125" s="196" t="s">
        <v>80</v>
      </c>
      <c r="D125" s="196" t="s">
        <v>111</v>
      </c>
      <c r="E125" s="197" t="s">
        <v>119</v>
      </c>
      <c r="F125" s="198" t="s">
        <v>120</v>
      </c>
      <c r="G125" s="199" t="s">
        <v>114</v>
      </c>
      <c r="H125" s="200">
        <v>420</v>
      </c>
      <c r="I125" s="201">
        <v>74.700000000000003</v>
      </c>
      <c r="J125" s="201">
        <f>ROUND(I125*H125,2)</f>
        <v>31374</v>
      </c>
      <c r="K125" s="198" t="s">
        <v>115</v>
      </c>
      <c r="L125" s="36"/>
      <c r="M125" s="202" t="s">
        <v>1</v>
      </c>
      <c r="N125" s="203" t="s">
        <v>35</v>
      </c>
      <c r="O125" s="204">
        <v>0</v>
      </c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206" t="s">
        <v>116</v>
      </c>
      <c r="AT125" s="206" t="s">
        <v>111</v>
      </c>
      <c r="AU125" s="206" t="s">
        <v>78</v>
      </c>
      <c r="AY125" s="15" t="s">
        <v>108</v>
      </c>
      <c r="BE125" s="207">
        <f>IF(N125="základní",J125,0)</f>
        <v>31374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5" t="s">
        <v>78</v>
      </c>
      <c r="BK125" s="207">
        <f>ROUND(I125*H125,2)</f>
        <v>31374</v>
      </c>
      <c r="BL125" s="15" t="s">
        <v>116</v>
      </c>
      <c r="BM125" s="206" t="s">
        <v>116</v>
      </c>
    </row>
    <row r="126" s="2" customFormat="1">
      <c r="A126" s="30"/>
      <c r="B126" s="31"/>
      <c r="C126" s="32"/>
      <c r="D126" s="208" t="s">
        <v>117</v>
      </c>
      <c r="E126" s="32"/>
      <c r="F126" s="209" t="s">
        <v>121</v>
      </c>
      <c r="G126" s="32"/>
      <c r="H126" s="32"/>
      <c r="I126" s="32"/>
      <c r="J126" s="32"/>
      <c r="K126" s="32"/>
      <c r="L126" s="36"/>
      <c r="M126" s="210"/>
      <c r="N126" s="211"/>
      <c r="O126" s="82"/>
      <c r="P126" s="82"/>
      <c r="Q126" s="82"/>
      <c r="R126" s="82"/>
      <c r="S126" s="82"/>
      <c r="T126" s="83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117</v>
      </c>
      <c r="AU126" s="15" t="s">
        <v>78</v>
      </c>
    </row>
    <row r="127" s="2" customFormat="1" ht="16.5" customHeight="1">
      <c r="A127" s="30"/>
      <c r="B127" s="31"/>
      <c r="C127" s="196" t="s">
        <v>122</v>
      </c>
      <c r="D127" s="196" t="s">
        <v>111</v>
      </c>
      <c r="E127" s="197" t="s">
        <v>123</v>
      </c>
      <c r="F127" s="198" t="s">
        <v>124</v>
      </c>
      <c r="G127" s="199" t="s">
        <v>125</v>
      </c>
      <c r="H127" s="200">
        <v>164</v>
      </c>
      <c r="I127" s="201">
        <v>85.299999999999997</v>
      </c>
      <c r="J127" s="201">
        <f>ROUND(I127*H127,2)</f>
        <v>13989.200000000001</v>
      </c>
      <c r="K127" s="198" t="s">
        <v>115</v>
      </c>
      <c r="L127" s="36"/>
      <c r="M127" s="202" t="s">
        <v>1</v>
      </c>
      <c r="N127" s="203" t="s">
        <v>35</v>
      </c>
      <c r="O127" s="204">
        <v>0</v>
      </c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6" t="s">
        <v>116</v>
      </c>
      <c r="AT127" s="206" t="s">
        <v>111</v>
      </c>
      <c r="AU127" s="206" t="s">
        <v>78</v>
      </c>
      <c r="AY127" s="15" t="s">
        <v>108</v>
      </c>
      <c r="BE127" s="207">
        <f>IF(N127="základní",J127,0)</f>
        <v>13989.200000000001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5" t="s">
        <v>78</v>
      </c>
      <c r="BK127" s="207">
        <f>ROUND(I127*H127,2)</f>
        <v>13989.200000000001</v>
      </c>
      <c r="BL127" s="15" t="s">
        <v>116</v>
      </c>
      <c r="BM127" s="206" t="s">
        <v>126</v>
      </c>
    </row>
    <row r="128" s="2" customFormat="1">
      <c r="A128" s="30"/>
      <c r="B128" s="31"/>
      <c r="C128" s="32"/>
      <c r="D128" s="208" t="s">
        <v>117</v>
      </c>
      <c r="E128" s="32"/>
      <c r="F128" s="209" t="s">
        <v>127</v>
      </c>
      <c r="G128" s="32"/>
      <c r="H128" s="32"/>
      <c r="I128" s="32"/>
      <c r="J128" s="32"/>
      <c r="K128" s="32"/>
      <c r="L128" s="36"/>
      <c r="M128" s="210"/>
      <c r="N128" s="211"/>
      <c r="O128" s="82"/>
      <c r="P128" s="82"/>
      <c r="Q128" s="82"/>
      <c r="R128" s="82"/>
      <c r="S128" s="82"/>
      <c r="T128" s="83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117</v>
      </c>
      <c r="AU128" s="15" t="s">
        <v>78</v>
      </c>
    </row>
    <row r="129" s="2" customFormat="1" ht="16.5" customHeight="1">
      <c r="A129" s="30"/>
      <c r="B129" s="31"/>
      <c r="C129" s="196" t="s">
        <v>116</v>
      </c>
      <c r="D129" s="196" t="s">
        <v>111</v>
      </c>
      <c r="E129" s="197" t="s">
        <v>128</v>
      </c>
      <c r="F129" s="198" t="s">
        <v>129</v>
      </c>
      <c r="G129" s="199" t="s">
        <v>130</v>
      </c>
      <c r="H129" s="200">
        <v>19.100000000000001</v>
      </c>
      <c r="I129" s="201">
        <v>419</v>
      </c>
      <c r="J129" s="201">
        <f>ROUND(I129*H129,2)</f>
        <v>8002.8999999999996</v>
      </c>
      <c r="K129" s="198" t="s">
        <v>115</v>
      </c>
      <c r="L129" s="36"/>
      <c r="M129" s="202" t="s">
        <v>1</v>
      </c>
      <c r="N129" s="203" t="s">
        <v>35</v>
      </c>
      <c r="O129" s="204">
        <v>0</v>
      </c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6" t="s">
        <v>116</v>
      </c>
      <c r="AT129" s="206" t="s">
        <v>111</v>
      </c>
      <c r="AU129" s="206" t="s">
        <v>78</v>
      </c>
      <c r="AY129" s="15" t="s">
        <v>108</v>
      </c>
      <c r="BE129" s="207">
        <f>IF(N129="základní",J129,0)</f>
        <v>8002.8999999999996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5" t="s">
        <v>78</v>
      </c>
      <c r="BK129" s="207">
        <f>ROUND(I129*H129,2)</f>
        <v>8002.8999999999996</v>
      </c>
      <c r="BL129" s="15" t="s">
        <v>116</v>
      </c>
      <c r="BM129" s="206" t="s">
        <v>131</v>
      </c>
    </row>
    <row r="130" s="2" customFormat="1">
      <c r="A130" s="30"/>
      <c r="B130" s="31"/>
      <c r="C130" s="32"/>
      <c r="D130" s="208" t="s">
        <v>117</v>
      </c>
      <c r="E130" s="32"/>
      <c r="F130" s="209" t="s">
        <v>132</v>
      </c>
      <c r="G130" s="32"/>
      <c r="H130" s="32"/>
      <c r="I130" s="32"/>
      <c r="J130" s="32"/>
      <c r="K130" s="32"/>
      <c r="L130" s="36"/>
      <c r="M130" s="210"/>
      <c r="N130" s="211"/>
      <c r="O130" s="82"/>
      <c r="P130" s="82"/>
      <c r="Q130" s="82"/>
      <c r="R130" s="82"/>
      <c r="S130" s="82"/>
      <c r="T130" s="83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117</v>
      </c>
      <c r="AU130" s="15" t="s">
        <v>78</v>
      </c>
    </row>
    <row r="131" s="2" customFormat="1" ht="16.5" customHeight="1">
      <c r="A131" s="30"/>
      <c r="B131" s="31"/>
      <c r="C131" s="196" t="s">
        <v>133</v>
      </c>
      <c r="D131" s="196" t="s">
        <v>111</v>
      </c>
      <c r="E131" s="197" t="s">
        <v>134</v>
      </c>
      <c r="F131" s="198" t="s">
        <v>135</v>
      </c>
      <c r="G131" s="199" t="s">
        <v>130</v>
      </c>
      <c r="H131" s="200">
        <v>19.100000000000001</v>
      </c>
      <c r="I131" s="201">
        <v>406</v>
      </c>
      <c r="J131" s="201">
        <f>ROUND(I131*H131,2)</f>
        <v>7754.6000000000004</v>
      </c>
      <c r="K131" s="198" t="s">
        <v>115</v>
      </c>
      <c r="L131" s="36"/>
      <c r="M131" s="202" t="s">
        <v>1</v>
      </c>
      <c r="N131" s="203" t="s">
        <v>35</v>
      </c>
      <c r="O131" s="204">
        <v>0</v>
      </c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6" t="s">
        <v>116</v>
      </c>
      <c r="AT131" s="206" t="s">
        <v>111</v>
      </c>
      <c r="AU131" s="206" t="s">
        <v>78</v>
      </c>
      <c r="AY131" s="15" t="s">
        <v>108</v>
      </c>
      <c r="BE131" s="207">
        <f>IF(N131="základní",J131,0)</f>
        <v>7754.6000000000004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5" t="s">
        <v>78</v>
      </c>
      <c r="BK131" s="207">
        <f>ROUND(I131*H131,2)</f>
        <v>7754.6000000000004</v>
      </c>
      <c r="BL131" s="15" t="s">
        <v>116</v>
      </c>
      <c r="BM131" s="206" t="s">
        <v>136</v>
      </c>
    </row>
    <row r="132" s="2" customFormat="1">
      <c r="A132" s="30"/>
      <c r="B132" s="31"/>
      <c r="C132" s="32"/>
      <c r="D132" s="208" t="s">
        <v>117</v>
      </c>
      <c r="E132" s="32"/>
      <c r="F132" s="209" t="s">
        <v>137</v>
      </c>
      <c r="G132" s="32"/>
      <c r="H132" s="32"/>
      <c r="I132" s="32"/>
      <c r="J132" s="32"/>
      <c r="K132" s="32"/>
      <c r="L132" s="36"/>
      <c r="M132" s="210"/>
      <c r="N132" s="211"/>
      <c r="O132" s="82"/>
      <c r="P132" s="82"/>
      <c r="Q132" s="82"/>
      <c r="R132" s="82"/>
      <c r="S132" s="82"/>
      <c r="T132" s="83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117</v>
      </c>
      <c r="AU132" s="15" t="s">
        <v>78</v>
      </c>
    </row>
    <row r="133" s="2" customFormat="1" ht="16.5" customHeight="1">
      <c r="A133" s="30"/>
      <c r="B133" s="31"/>
      <c r="C133" s="196" t="s">
        <v>126</v>
      </c>
      <c r="D133" s="196" t="s">
        <v>111</v>
      </c>
      <c r="E133" s="197" t="s">
        <v>138</v>
      </c>
      <c r="F133" s="198" t="s">
        <v>139</v>
      </c>
      <c r="G133" s="199" t="s">
        <v>130</v>
      </c>
      <c r="H133" s="200">
        <v>19.100000000000001</v>
      </c>
      <c r="I133" s="201">
        <v>24.699999999999999</v>
      </c>
      <c r="J133" s="201">
        <f>ROUND(I133*H133,2)</f>
        <v>471.76999999999998</v>
      </c>
      <c r="K133" s="198" t="s">
        <v>115</v>
      </c>
      <c r="L133" s="36"/>
      <c r="M133" s="202" t="s">
        <v>1</v>
      </c>
      <c r="N133" s="203" t="s">
        <v>35</v>
      </c>
      <c r="O133" s="204">
        <v>0</v>
      </c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6" t="s">
        <v>116</v>
      </c>
      <c r="AT133" s="206" t="s">
        <v>111</v>
      </c>
      <c r="AU133" s="206" t="s">
        <v>78</v>
      </c>
      <c r="AY133" s="15" t="s">
        <v>108</v>
      </c>
      <c r="BE133" s="207">
        <f>IF(N133="základní",J133,0)</f>
        <v>471.76999999999998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5" t="s">
        <v>78</v>
      </c>
      <c r="BK133" s="207">
        <f>ROUND(I133*H133,2)</f>
        <v>471.76999999999998</v>
      </c>
      <c r="BL133" s="15" t="s">
        <v>116</v>
      </c>
      <c r="BM133" s="206" t="s">
        <v>8</v>
      </c>
    </row>
    <row r="134" s="2" customFormat="1">
      <c r="A134" s="30"/>
      <c r="B134" s="31"/>
      <c r="C134" s="32"/>
      <c r="D134" s="208" t="s">
        <v>117</v>
      </c>
      <c r="E134" s="32"/>
      <c r="F134" s="209" t="s">
        <v>140</v>
      </c>
      <c r="G134" s="32"/>
      <c r="H134" s="32"/>
      <c r="I134" s="32"/>
      <c r="J134" s="32"/>
      <c r="K134" s="32"/>
      <c r="L134" s="36"/>
      <c r="M134" s="210"/>
      <c r="N134" s="211"/>
      <c r="O134" s="82"/>
      <c r="P134" s="82"/>
      <c r="Q134" s="82"/>
      <c r="R134" s="82"/>
      <c r="S134" s="82"/>
      <c r="T134" s="83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5" t="s">
        <v>117</v>
      </c>
      <c r="AU134" s="15" t="s">
        <v>78</v>
      </c>
    </row>
    <row r="135" s="2" customFormat="1" ht="16.5" customHeight="1">
      <c r="A135" s="30"/>
      <c r="B135" s="31"/>
      <c r="C135" s="212" t="s">
        <v>141</v>
      </c>
      <c r="D135" s="212" t="s">
        <v>142</v>
      </c>
      <c r="E135" s="213" t="s">
        <v>143</v>
      </c>
      <c r="F135" s="214" t="s">
        <v>144</v>
      </c>
      <c r="G135" s="215" t="s">
        <v>130</v>
      </c>
      <c r="H135" s="216">
        <v>19.100000000000001</v>
      </c>
      <c r="I135" s="217">
        <v>66.099999999999994</v>
      </c>
      <c r="J135" s="217">
        <f>ROUND(I135*H135,2)</f>
        <v>1262.51</v>
      </c>
      <c r="K135" s="214" t="s">
        <v>115</v>
      </c>
      <c r="L135" s="218"/>
      <c r="M135" s="219" t="s">
        <v>1</v>
      </c>
      <c r="N135" s="220" t="s">
        <v>35</v>
      </c>
      <c r="O135" s="204">
        <v>0</v>
      </c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6" t="s">
        <v>131</v>
      </c>
      <c r="AT135" s="206" t="s">
        <v>142</v>
      </c>
      <c r="AU135" s="206" t="s">
        <v>78</v>
      </c>
      <c r="AY135" s="15" t="s">
        <v>108</v>
      </c>
      <c r="BE135" s="207">
        <f>IF(N135="základní",J135,0)</f>
        <v>1262.51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5" t="s">
        <v>78</v>
      </c>
      <c r="BK135" s="207">
        <f>ROUND(I135*H135,2)</f>
        <v>1262.51</v>
      </c>
      <c r="BL135" s="15" t="s">
        <v>116</v>
      </c>
      <c r="BM135" s="206" t="s">
        <v>145</v>
      </c>
    </row>
    <row r="136" s="2" customFormat="1">
      <c r="A136" s="30"/>
      <c r="B136" s="31"/>
      <c r="C136" s="32"/>
      <c r="D136" s="208" t="s">
        <v>117</v>
      </c>
      <c r="E136" s="32"/>
      <c r="F136" s="209" t="s">
        <v>146</v>
      </c>
      <c r="G136" s="32"/>
      <c r="H136" s="32"/>
      <c r="I136" s="32"/>
      <c r="J136" s="32"/>
      <c r="K136" s="32"/>
      <c r="L136" s="36"/>
      <c r="M136" s="210"/>
      <c r="N136" s="211"/>
      <c r="O136" s="82"/>
      <c r="P136" s="82"/>
      <c r="Q136" s="82"/>
      <c r="R136" s="82"/>
      <c r="S136" s="82"/>
      <c r="T136" s="83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5" t="s">
        <v>117</v>
      </c>
      <c r="AU136" s="15" t="s">
        <v>78</v>
      </c>
    </row>
    <row r="137" s="2" customFormat="1" ht="16.5" customHeight="1">
      <c r="A137" s="30"/>
      <c r="B137" s="31"/>
      <c r="C137" s="196" t="s">
        <v>131</v>
      </c>
      <c r="D137" s="196" t="s">
        <v>111</v>
      </c>
      <c r="E137" s="197" t="s">
        <v>147</v>
      </c>
      <c r="F137" s="198" t="s">
        <v>148</v>
      </c>
      <c r="G137" s="199" t="s">
        <v>149</v>
      </c>
      <c r="H137" s="200">
        <v>920</v>
      </c>
      <c r="I137" s="201">
        <v>2.5</v>
      </c>
      <c r="J137" s="201">
        <f>ROUND(I137*H137,2)</f>
        <v>2300</v>
      </c>
      <c r="K137" s="198" t="s">
        <v>150</v>
      </c>
      <c r="L137" s="36"/>
      <c r="M137" s="202" t="s">
        <v>1</v>
      </c>
      <c r="N137" s="203" t="s">
        <v>35</v>
      </c>
      <c r="O137" s="204">
        <v>0</v>
      </c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6" t="s">
        <v>116</v>
      </c>
      <c r="AT137" s="206" t="s">
        <v>111</v>
      </c>
      <c r="AU137" s="206" t="s">
        <v>78</v>
      </c>
      <c r="AY137" s="15" t="s">
        <v>108</v>
      </c>
      <c r="BE137" s="207">
        <f>IF(N137="základní",J137,0)</f>
        <v>2300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5" t="s">
        <v>78</v>
      </c>
      <c r="BK137" s="207">
        <f>ROUND(I137*H137,2)</f>
        <v>2300</v>
      </c>
      <c r="BL137" s="15" t="s">
        <v>116</v>
      </c>
      <c r="BM137" s="206" t="s">
        <v>151</v>
      </c>
    </row>
    <row r="138" s="2" customFormat="1">
      <c r="A138" s="30"/>
      <c r="B138" s="31"/>
      <c r="C138" s="32"/>
      <c r="D138" s="208" t="s">
        <v>117</v>
      </c>
      <c r="E138" s="32"/>
      <c r="F138" s="209" t="s">
        <v>148</v>
      </c>
      <c r="G138" s="32"/>
      <c r="H138" s="32"/>
      <c r="I138" s="32"/>
      <c r="J138" s="32"/>
      <c r="K138" s="32"/>
      <c r="L138" s="36"/>
      <c r="M138" s="210"/>
      <c r="N138" s="211"/>
      <c r="O138" s="82"/>
      <c r="P138" s="82"/>
      <c r="Q138" s="82"/>
      <c r="R138" s="82"/>
      <c r="S138" s="82"/>
      <c r="T138" s="83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5" t="s">
        <v>117</v>
      </c>
      <c r="AU138" s="15" t="s">
        <v>78</v>
      </c>
    </row>
    <row r="139" s="2" customFormat="1" ht="16.5" customHeight="1">
      <c r="A139" s="30"/>
      <c r="B139" s="31"/>
      <c r="C139" s="196" t="s">
        <v>152</v>
      </c>
      <c r="D139" s="196" t="s">
        <v>111</v>
      </c>
      <c r="E139" s="197" t="s">
        <v>153</v>
      </c>
      <c r="F139" s="198" t="s">
        <v>154</v>
      </c>
      <c r="G139" s="199" t="s">
        <v>125</v>
      </c>
      <c r="H139" s="200">
        <v>18</v>
      </c>
      <c r="I139" s="201">
        <v>27.899999999999999</v>
      </c>
      <c r="J139" s="201">
        <f>ROUND(I139*H139,2)</f>
        <v>502.19999999999999</v>
      </c>
      <c r="K139" s="198" t="s">
        <v>150</v>
      </c>
      <c r="L139" s="36"/>
      <c r="M139" s="202" t="s">
        <v>1</v>
      </c>
      <c r="N139" s="203" t="s">
        <v>35</v>
      </c>
      <c r="O139" s="204">
        <v>0</v>
      </c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6" t="s">
        <v>116</v>
      </c>
      <c r="AT139" s="206" t="s">
        <v>111</v>
      </c>
      <c r="AU139" s="206" t="s">
        <v>78</v>
      </c>
      <c r="AY139" s="15" t="s">
        <v>108</v>
      </c>
      <c r="BE139" s="207">
        <f>IF(N139="základní",J139,0)</f>
        <v>502.19999999999999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5" t="s">
        <v>78</v>
      </c>
      <c r="BK139" s="207">
        <f>ROUND(I139*H139,2)</f>
        <v>502.19999999999999</v>
      </c>
      <c r="BL139" s="15" t="s">
        <v>116</v>
      </c>
      <c r="BM139" s="206" t="s">
        <v>155</v>
      </c>
    </row>
    <row r="140" s="2" customFormat="1">
      <c r="A140" s="30"/>
      <c r="B140" s="31"/>
      <c r="C140" s="32"/>
      <c r="D140" s="208" t="s">
        <v>117</v>
      </c>
      <c r="E140" s="32"/>
      <c r="F140" s="209" t="s">
        <v>154</v>
      </c>
      <c r="G140" s="32"/>
      <c r="H140" s="32"/>
      <c r="I140" s="32"/>
      <c r="J140" s="32"/>
      <c r="K140" s="32"/>
      <c r="L140" s="36"/>
      <c r="M140" s="210"/>
      <c r="N140" s="211"/>
      <c r="O140" s="82"/>
      <c r="P140" s="82"/>
      <c r="Q140" s="82"/>
      <c r="R140" s="82"/>
      <c r="S140" s="82"/>
      <c r="T140" s="83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5" t="s">
        <v>117</v>
      </c>
      <c r="AU140" s="15" t="s">
        <v>78</v>
      </c>
    </row>
    <row r="141" s="2" customFormat="1" ht="16.5" customHeight="1">
      <c r="A141" s="30"/>
      <c r="B141" s="31"/>
      <c r="C141" s="196" t="s">
        <v>136</v>
      </c>
      <c r="D141" s="196" t="s">
        <v>111</v>
      </c>
      <c r="E141" s="197" t="s">
        <v>156</v>
      </c>
      <c r="F141" s="198" t="s">
        <v>157</v>
      </c>
      <c r="G141" s="199" t="s">
        <v>114</v>
      </c>
      <c r="H141" s="200">
        <v>6375</v>
      </c>
      <c r="I141" s="201">
        <v>5.0099999999999998</v>
      </c>
      <c r="J141" s="201">
        <f>ROUND(I141*H141,2)</f>
        <v>31938.75</v>
      </c>
      <c r="K141" s="198" t="s">
        <v>115</v>
      </c>
      <c r="L141" s="36"/>
      <c r="M141" s="202" t="s">
        <v>1</v>
      </c>
      <c r="N141" s="203" t="s">
        <v>35</v>
      </c>
      <c r="O141" s="204">
        <v>0</v>
      </c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6" t="s">
        <v>116</v>
      </c>
      <c r="AT141" s="206" t="s">
        <v>111</v>
      </c>
      <c r="AU141" s="206" t="s">
        <v>78</v>
      </c>
      <c r="AY141" s="15" t="s">
        <v>108</v>
      </c>
      <c r="BE141" s="207">
        <f>IF(N141="základní",J141,0)</f>
        <v>31938.75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5" t="s">
        <v>78</v>
      </c>
      <c r="BK141" s="207">
        <f>ROUND(I141*H141,2)</f>
        <v>31938.75</v>
      </c>
      <c r="BL141" s="15" t="s">
        <v>116</v>
      </c>
      <c r="BM141" s="206" t="s">
        <v>158</v>
      </c>
    </row>
    <row r="142" s="2" customFormat="1">
      <c r="A142" s="30"/>
      <c r="B142" s="31"/>
      <c r="C142" s="32"/>
      <c r="D142" s="208" t="s">
        <v>117</v>
      </c>
      <c r="E142" s="32"/>
      <c r="F142" s="209" t="s">
        <v>159</v>
      </c>
      <c r="G142" s="32"/>
      <c r="H142" s="32"/>
      <c r="I142" s="32"/>
      <c r="J142" s="32"/>
      <c r="K142" s="32"/>
      <c r="L142" s="36"/>
      <c r="M142" s="210"/>
      <c r="N142" s="211"/>
      <c r="O142" s="82"/>
      <c r="P142" s="82"/>
      <c r="Q142" s="82"/>
      <c r="R142" s="82"/>
      <c r="S142" s="82"/>
      <c r="T142" s="83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117</v>
      </c>
      <c r="AU142" s="15" t="s">
        <v>78</v>
      </c>
    </row>
    <row r="143" s="12" customFormat="1">
      <c r="A143" s="12"/>
      <c r="B143" s="221"/>
      <c r="C143" s="222"/>
      <c r="D143" s="208" t="s">
        <v>160</v>
      </c>
      <c r="E143" s="223" t="s">
        <v>1</v>
      </c>
      <c r="F143" s="224" t="s">
        <v>161</v>
      </c>
      <c r="G143" s="222"/>
      <c r="H143" s="225">
        <v>1575</v>
      </c>
      <c r="I143" s="222"/>
      <c r="J143" s="222"/>
      <c r="K143" s="222"/>
      <c r="L143" s="226"/>
      <c r="M143" s="227"/>
      <c r="N143" s="228"/>
      <c r="O143" s="228"/>
      <c r="P143" s="228"/>
      <c r="Q143" s="228"/>
      <c r="R143" s="228"/>
      <c r="S143" s="228"/>
      <c r="T143" s="229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0" t="s">
        <v>160</v>
      </c>
      <c r="AU143" s="230" t="s">
        <v>78</v>
      </c>
      <c r="AV143" s="12" t="s">
        <v>80</v>
      </c>
      <c r="AW143" s="12" t="s">
        <v>27</v>
      </c>
      <c r="AX143" s="12" t="s">
        <v>70</v>
      </c>
      <c r="AY143" s="230" t="s">
        <v>108</v>
      </c>
    </row>
    <row r="144" s="12" customFormat="1">
      <c r="A144" s="12"/>
      <c r="B144" s="221"/>
      <c r="C144" s="222"/>
      <c r="D144" s="208" t="s">
        <v>160</v>
      </c>
      <c r="E144" s="223" t="s">
        <v>1</v>
      </c>
      <c r="F144" s="224" t="s">
        <v>162</v>
      </c>
      <c r="G144" s="222"/>
      <c r="H144" s="225">
        <v>4800</v>
      </c>
      <c r="I144" s="222"/>
      <c r="J144" s="222"/>
      <c r="K144" s="222"/>
      <c r="L144" s="226"/>
      <c r="M144" s="227"/>
      <c r="N144" s="228"/>
      <c r="O144" s="228"/>
      <c r="P144" s="228"/>
      <c r="Q144" s="228"/>
      <c r="R144" s="228"/>
      <c r="S144" s="228"/>
      <c r="T144" s="229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0" t="s">
        <v>160</v>
      </c>
      <c r="AU144" s="230" t="s">
        <v>78</v>
      </c>
      <c r="AV144" s="12" t="s">
        <v>80</v>
      </c>
      <c r="AW144" s="12" t="s">
        <v>27</v>
      </c>
      <c r="AX144" s="12" t="s">
        <v>70</v>
      </c>
      <c r="AY144" s="230" t="s">
        <v>108</v>
      </c>
    </row>
    <row r="145" s="13" customFormat="1">
      <c r="A145" s="13"/>
      <c r="B145" s="231"/>
      <c r="C145" s="232"/>
      <c r="D145" s="208" t="s">
        <v>160</v>
      </c>
      <c r="E145" s="233" t="s">
        <v>1</v>
      </c>
      <c r="F145" s="234" t="s">
        <v>163</v>
      </c>
      <c r="G145" s="232"/>
      <c r="H145" s="235">
        <v>6375</v>
      </c>
      <c r="I145" s="232"/>
      <c r="J145" s="232"/>
      <c r="K145" s="232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160</v>
      </c>
      <c r="AU145" s="240" t="s">
        <v>78</v>
      </c>
      <c r="AV145" s="13" t="s">
        <v>116</v>
      </c>
      <c r="AW145" s="13" t="s">
        <v>27</v>
      </c>
      <c r="AX145" s="13" t="s">
        <v>78</v>
      </c>
      <c r="AY145" s="240" t="s">
        <v>108</v>
      </c>
    </row>
    <row r="146" s="11" customFormat="1" ht="25.92" customHeight="1">
      <c r="A146" s="11"/>
      <c r="B146" s="183"/>
      <c r="C146" s="184"/>
      <c r="D146" s="185" t="s">
        <v>69</v>
      </c>
      <c r="E146" s="186" t="s">
        <v>164</v>
      </c>
      <c r="F146" s="186" t="s">
        <v>165</v>
      </c>
      <c r="G146" s="184"/>
      <c r="H146" s="184"/>
      <c r="I146" s="184"/>
      <c r="J146" s="187">
        <f>BK146</f>
        <v>84609.779999999984</v>
      </c>
      <c r="K146" s="184"/>
      <c r="L146" s="188"/>
      <c r="M146" s="189"/>
      <c r="N146" s="190"/>
      <c r="O146" s="190"/>
      <c r="P146" s="191">
        <f>SUM(P147:P169)</f>
        <v>0</v>
      </c>
      <c r="Q146" s="190"/>
      <c r="R146" s="191">
        <f>SUM(R147:R169)</f>
        <v>0</v>
      </c>
      <c r="S146" s="190"/>
      <c r="T146" s="192">
        <f>SUM(T147:T169)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193" t="s">
        <v>78</v>
      </c>
      <c r="AT146" s="194" t="s">
        <v>69</v>
      </c>
      <c r="AU146" s="194" t="s">
        <v>70</v>
      </c>
      <c r="AY146" s="193" t="s">
        <v>108</v>
      </c>
      <c r="BK146" s="195">
        <f>SUM(BK147:BK169)</f>
        <v>84609.779999999984</v>
      </c>
    </row>
    <row r="147" s="2" customFormat="1" ht="21.75" customHeight="1">
      <c r="A147" s="30"/>
      <c r="B147" s="31"/>
      <c r="C147" s="196" t="s">
        <v>166</v>
      </c>
      <c r="D147" s="196" t="s">
        <v>111</v>
      </c>
      <c r="E147" s="197" t="s">
        <v>112</v>
      </c>
      <c r="F147" s="198" t="s">
        <v>113</v>
      </c>
      <c r="G147" s="199" t="s">
        <v>114</v>
      </c>
      <c r="H147" s="200">
        <v>18</v>
      </c>
      <c r="I147" s="201">
        <v>53.899999999999999</v>
      </c>
      <c r="J147" s="201">
        <f>ROUND(I147*H147,2)</f>
        <v>970.20000000000005</v>
      </c>
      <c r="K147" s="198" t="s">
        <v>115</v>
      </c>
      <c r="L147" s="36"/>
      <c r="M147" s="202" t="s">
        <v>1</v>
      </c>
      <c r="N147" s="203" t="s">
        <v>35</v>
      </c>
      <c r="O147" s="204">
        <v>0</v>
      </c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6" t="s">
        <v>116</v>
      </c>
      <c r="AT147" s="206" t="s">
        <v>111</v>
      </c>
      <c r="AU147" s="206" t="s">
        <v>78</v>
      </c>
      <c r="AY147" s="15" t="s">
        <v>108</v>
      </c>
      <c r="BE147" s="207">
        <f>IF(N147="základní",J147,0)</f>
        <v>970.20000000000005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5" t="s">
        <v>78</v>
      </c>
      <c r="BK147" s="207">
        <f>ROUND(I147*H147,2)</f>
        <v>970.20000000000005</v>
      </c>
      <c r="BL147" s="15" t="s">
        <v>116</v>
      </c>
      <c r="BM147" s="206" t="s">
        <v>167</v>
      </c>
    </row>
    <row r="148" s="2" customFormat="1">
      <c r="A148" s="30"/>
      <c r="B148" s="31"/>
      <c r="C148" s="32"/>
      <c r="D148" s="208" t="s">
        <v>117</v>
      </c>
      <c r="E148" s="32"/>
      <c r="F148" s="209" t="s">
        <v>118</v>
      </c>
      <c r="G148" s="32"/>
      <c r="H148" s="32"/>
      <c r="I148" s="32"/>
      <c r="J148" s="32"/>
      <c r="K148" s="32"/>
      <c r="L148" s="36"/>
      <c r="M148" s="210"/>
      <c r="N148" s="211"/>
      <c r="O148" s="82"/>
      <c r="P148" s="82"/>
      <c r="Q148" s="82"/>
      <c r="R148" s="82"/>
      <c r="S148" s="82"/>
      <c r="T148" s="83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5" t="s">
        <v>117</v>
      </c>
      <c r="AU148" s="15" t="s">
        <v>78</v>
      </c>
    </row>
    <row r="149" s="2" customFormat="1" ht="21.75" customHeight="1">
      <c r="A149" s="30"/>
      <c r="B149" s="31"/>
      <c r="C149" s="196" t="s">
        <v>8</v>
      </c>
      <c r="D149" s="196" t="s">
        <v>111</v>
      </c>
      <c r="E149" s="197" t="s">
        <v>119</v>
      </c>
      <c r="F149" s="198" t="s">
        <v>120</v>
      </c>
      <c r="G149" s="199" t="s">
        <v>114</v>
      </c>
      <c r="H149" s="200">
        <v>280</v>
      </c>
      <c r="I149" s="201">
        <v>74.700000000000003</v>
      </c>
      <c r="J149" s="201">
        <f>ROUND(I149*H149,2)</f>
        <v>20916</v>
      </c>
      <c r="K149" s="198" t="s">
        <v>115</v>
      </c>
      <c r="L149" s="36"/>
      <c r="M149" s="202" t="s">
        <v>1</v>
      </c>
      <c r="N149" s="203" t="s">
        <v>35</v>
      </c>
      <c r="O149" s="204">
        <v>0</v>
      </c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6" t="s">
        <v>116</v>
      </c>
      <c r="AT149" s="206" t="s">
        <v>111</v>
      </c>
      <c r="AU149" s="206" t="s">
        <v>78</v>
      </c>
      <c r="AY149" s="15" t="s">
        <v>108</v>
      </c>
      <c r="BE149" s="207">
        <f>IF(N149="základní",J149,0)</f>
        <v>20916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5" t="s">
        <v>78</v>
      </c>
      <c r="BK149" s="207">
        <f>ROUND(I149*H149,2)</f>
        <v>20916</v>
      </c>
      <c r="BL149" s="15" t="s">
        <v>116</v>
      </c>
      <c r="BM149" s="206" t="s">
        <v>168</v>
      </c>
    </row>
    <row r="150" s="2" customFormat="1">
      <c r="A150" s="30"/>
      <c r="B150" s="31"/>
      <c r="C150" s="32"/>
      <c r="D150" s="208" t="s">
        <v>117</v>
      </c>
      <c r="E150" s="32"/>
      <c r="F150" s="209" t="s">
        <v>121</v>
      </c>
      <c r="G150" s="32"/>
      <c r="H150" s="32"/>
      <c r="I150" s="32"/>
      <c r="J150" s="32"/>
      <c r="K150" s="32"/>
      <c r="L150" s="36"/>
      <c r="M150" s="210"/>
      <c r="N150" s="211"/>
      <c r="O150" s="82"/>
      <c r="P150" s="82"/>
      <c r="Q150" s="82"/>
      <c r="R150" s="82"/>
      <c r="S150" s="82"/>
      <c r="T150" s="83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5" t="s">
        <v>117</v>
      </c>
      <c r="AU150" s="15" t="s">
        <v>78</v>
      </c>
    </row>
    <row r="151" s="2" customFormat="1" ht="16.5" customHeight="1">
      <c r="A151" s="30"/>
      <c r="B151" s="31"/>
      <c r="C151" s="196" t="s">
        <v>169</v>
      </c>
      <c r="D151" s="196" t="s">
        <v>111</v>
      </c>
      <c r="E151" s="197" t="s">
        <v>170</v>
      </c>
      <c r="F151" s="198" t="s">
        <v>124</v>
      </c>
      <c r="G151" s="199" t="s">
        <v>125</v>
      </c>
      <c r="H151" s="200">
        <v>164</v>
      </c>
      <c r="I151" s="201">
        <v>85.299999999999997</v>
      </c>
      <c r="J151" s="201">
        <f>ROUND(I151*H151,2)</f>
        <v>13989.200000000001</v>
      </c>
      <c r="K151" s="198" t="s">
        <v>115</v>
      </c>
      <c r="L151" s="36"/>
      <c r="M151" s="202" t="s">
        <v>1</v>
      </c>
      <c r="N151" s="203" t="s">
        <v>35</v>
      </c>
      <c r="O151" s="204">
        <v>0</v>
      </c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6" t="s">
        <v>116</v>
      </c>
      <c r="AT151" s="206" t="s">
        <v>111</v>
      </c>
      <c r="AU151" s="206" t="s">
        <v>78</v>
      </c>
      <c r="AY151" s="15" t="s">
        <v>108</v>
      </c>
      <c r="BE151" s="207">
        <f>IF(N151="základní",J151,0)</f>
        <v>13989.200000000001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5" t="s">
        <v>78</v>
      </c>
      <c r="BK151" s="207">
        <f>ROUND(I151*H151,2)</f>
        <v>13989.200000000001</v>
      </c>
      <c r="BL151" s="15" t="s">
        <v>116</v>
      </c>
      <c r="BM151" s="206" t="s">
        <v>171</v>
      </c>
    </row>
    <row r="152" s="2" customFormat="1">
      <c r="A152" s="30"/>
      <c r="B152" s="31"/>
      <c r="C152" s="32"/>
      <c r="D152" s="208" t="s">
        <v>117</v>
      </c>
      <c r="E152" s="32"/>
      <c r="F152" s="209" t="s">
        <v>127</v>
      </c>
      <c r="G152" s="32"/>
      <c r="H152" s="32"/>
      <c r="I152" s="32"/>
      <c r="J152" s="32"/>
      <c r="K152" s="32"/>
      <c r="L152" s="36"/>
      <c r="M152" s="210"/>
      <c r="N152" s="211"/>
      <c r="O152" s="82"/>
      <c r="P152" s="82"/>
      <c r="Q152" s="82"/>
      <c r="R152" s="82"/>
      <c r="S152" s="82"/>
      <c r="T152" s="83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5" t="s">
        <v>117</v>
      </c>
      <c r="AU152" s="15" t="s">
        <v>78</v>
      </c>
    </row>
    <row r="153" s="2" customFormat="1" ht="16.5" customHeight="1">
      <c r="A153" s="30"/>
      <c r="B153" s="31"/>
      <c r="C153" s="196" t="s">
        <v>145</v>
      </c>
      <c r="D153" s="196" t="s">
        <v>111</v>
      </c>
      <c r="E153" s="197" t="s">
        <v>128</v>
      </c>
      <c r="F153" s="198" t="s">
        <v>129</v>
      </c>
      <c r="G153" s="199" t="s">
        <v>130</v>
      </c>
      <c r="H153" s="200">
        <v>15.279999999999999</v>
      </c>
      <c r="I153" s="201">
        <v>419</v>
      </c>
      <c r="J153" s="201">
        <f>ROUND(I153*H153,2)</f>
        <v>6402.3199999999997</v>
      </c>
      <c r="K153" s="198" t="s">
        <v>115</v>
      </c>
      <c r="L153" s="36"/>
      <c r="M153" s="202" t="s">
        <v>1</v>
      </c>
      <c r="N153" s="203" t="s">
        <v>35</v>
      </c>
      <c r="O153" s="204">
        <v>0</v>
      </c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6" t="s">
        <v>116</v>
      </c>
      <c r="AT153" s="206" t="s">
        <v>111</v>
      </c>
      <c r="AU153" s="206" t="s">
        <v>78</v>
      </c>
      <c r="AY153" s="15" t="s">
        <v>108</v>
      </c>
      <c r="BE153" s="207">
        <f>IF(N153="základní",J153,0)</f>
        <v>6402.3199999999997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5" t="s">
        <v>78</v>
      </c>
      <c r="BK153" s="207">
        <f>ROUND(I153*H153,2)</f>
        <v>6402.3199999999997</v>
      </c>
      <c r="BL153" s="15" t="s">
        <v>116</v>
      </c>
      <c r="BM153" s="206" t="s">
        <v>172</v>
      </c>
    </row>
    <row r="154" s="2" customFormat="1">
      <c r="A154" s="30"/>
      <c r="B154" s="31"/>
      <c r="C154" s="32"/>
      <c r="D154" s="208" t="s">
        <v>117</v>
      </c>
      <c r="E154" s="32"/>
      <c r="F154" s="209" t="s">
        <v>132</v>
      </c>
      <c r="G154" s="32"/>
      <c r="H154" s="32"/>
      <c r="I154" s="32"/>
      <c r="J154" s="32"/>
      <c r="K154" s="32"/>
      <c r="L154" s="36"/>
      <c r="M154" s="210"/>
      <c r="N154" s="211"/>
      <c r="O154" s="82"/>
      <c r="P154" s="82"/>
      <c r="Q154" s="82"/>
      <c r="R154" s="82"/>
      <c r="S154" s="82"/>
      <c r="T154" s="83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5" t="s">
        <v>117</v>
      </c>
      <c r="AU154" s="15" t="s">
        <v>78</v>
      </c>
    </row>
    <row r="155" s="2" customFormat="1" ht="16.5" customHeight="1">
      <c r="A155" s="30"/>
      <c r="B155" s="31"/>
      <c r="C155" s="196" t="s">
        <v>173</v>
      </c>
      <c r="D155" s="196" t="s">
        <v>111</v>
      </c>
      <c r="E155" s="197" t="s">
        <v>134</v>
      </c>
      <c r="F155" s="198" t="s">
        <v>135</v>
      </c>
      <c r="G155" s="199" t="s">
        <v>130</v>
      </c>
      <c r="H155" s="200">
        <v>15.279999999999999</v>
      </c>
      <c r="I155" s="201">
        <v>406</v>
      </c>
      <c r="J155" s="201">
        <f>ROUND(I155*H155,2)</f>
        <v>6203.6800000000003</v>
      </c>
      <c r="K155" s="198" t="s">
        <v>115</v>
      </c>
      <c r="L155" s="36"/>
      <c r="M155" s="202" t="s">
        <v>1</v>
      </c>
      <c r="N155" s="203" t="s">
        <v>35</v>
      </c>
      <c r="O155" s="204">
        <v>0</v>
      </c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6" t="s">
        <v>116</v>
      </c>
      <c r="AT155" s="206" t="s">
        <v>111</v>
      </c>
      <c r="AU155" s="206" t="s">
        <v>78</v>
      </c>
      <c r="AY155" s="15" t="s">
        <v>108</v>
      </c>
      <c r="BE155" s="207">
        <f>IF(N155="základní",J155,0)</f>
        <v>6203.6800000000003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5" t="s">
        <v>78</v>
      </c>
      <c r="BK155" s="207">
        <f>ROUND(I155*H155,2)</f>
        <v>6203.6800000000003</v>
      </c>
      <c r="BL155" s="15" t="s">
        <v>116</v>
      </c>
      <c r="BM155" s="206" t="s">
        <v>174</v>
      </c>
    </row>
    <row r="156" s="2" customFormat="1">
      <c r="A156" s="30"/>
      <c r="B156" s="31"/>
      <c r="C156" s="32"/>
      <c r="D156" s="208" t="s">
        <v>117</v>
      </c>
      <c r="E156" s="32"/>
      <c r="F156" s="209" t="s">
        <v>137</v>
      </c>
      <c r="G156" s="32"/>
      <c r="H156" s="32"/>
      <c r="I156" s="32"/>
      <c r="J156" s="32"/>
      <c r="K156" s="32"/>
      <c r="L156" s="36"/>
      <c r="M156" s="210"/>
      <c r="N156" s="211"/>
      <c r="O156" s="82"/>
      <c r="P156" s="82"/>
      <c r="Q156" s="82"/>
      <c r="R156" s="82"/>
      <c r="S156" s="82"/>
      <c r="T156" s="83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5" t="s">
        <v>117</v>
      </c>
      <c r="AU156" s="15" t="s">
        <v>78</v>
      </c>
    </row>
    <row r="157" s="2" customFormat="1" ht="16.5" customHeight="1">
      <c r="A157" s="30"/>
      <c r="B157" s="31"/>
      <c r="C157" s="196" t="s">
        <v>151</v>
      </c>
      <c r="D157" s="196" t="s">
        <v>111</v>
      </c>
      <c r="E157" s="197" t="s">
        <v>138</v>
      </c>
      <c r="F157" s="198" t="s">
        <v>139</v>
      </c>
      <c r="G157" s="199" t="s">
        <v>130</v>
      </c>
      <c r="H157" s="200">
        <v>15.279999999999999</v>
      </c>
      <c r="I157" s="201">
        <v>24.699999999999999</v>
      </c>
      <c r="J157" s="201">
        <f>ROUND(I157*H157,2)</f>
        <v>377.42000000000002</v>
      </c>
      <c r="K157" s="198" t="s">
        <v>115</v>
      </c>
      <c r="L157" s="36"/>
      <c r="M157" s="202" t="s">
        <v>1</v>
      </c>
      <c r="N157" s="203" t="s">
        <v>35</v>
      </c>
      <c r="O157" s="204">
        <v>0</v>
      </c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6" t="s">
        <v>116</v>
      </c>
      <c r="AT157" s="206" t="s">
        <v>111</v>
      </c>
      <c r="AU157" s="206" t="s">
        <v>78</v>
      </c>
      <c r="AY157" s="15" t="s">
        <v>108</v>
      </c>
      <c r="BE157" s="207">
        <f>IF(N157="základní",J157,0)</f>
        <v>377.42000000000002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5" t="s">
        <v>78</v>
      </c>
      <c r="BK157" s="207">
        <f>ROUND(I157*H157,2)</f>
        <v>377.42000000000002</v>
      </c>
      <c r="BL157" s="15" t="s">
        <v>116</v>
      </c>
      <c r="BM157" s="206" t="s">
        <v>175</v>
      </c>
    </row>
    <row r="158" s="2" customFormat="1">
      <c r="A158" s="30"/>
      <c r="B158" s="31"/>
      <c r="C158" s="32"/>
      <c r="D158" s="208" t="s">
        <v>117</v>
      </c>
      <c r="E158" s="32"/>
      <c r="F158" s="209" t="s">
        <v>140</v>
      </c>
      <c r="G158" s="32"/>
      <c r="H158" s="32"/>
      <c r="I158" s="32"/>
      <c r="J158" s="32"/>
      <c r="K158" s="32"/>
      <c r="L158" s="36"/>
      <c r="M158" s="210"/>
      <c r="N158" s="211"/>
      <c r="O158" s="82"/>
      <c r="P158" s="82"/>
      <c r="Q158" s="82"/>
      <c r="R158" s="82"/>
      <c r="S158" s="82"/>
      <c r="T158" s="83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5" t="s">
        <v>117</v>
      </c>
      <c r="AU158" s="15" t="s">
        <v>78</v>
      </c>
    </row>
    <row r="159" s="2" customFormat="1" ht="16.5" customHeight="1">
      <c r="A159" s="30"/>
      <c r="B159" s="31"/>
      <c r="C159" s="212" t="s">
        <v>176</v>
      </c>
      <c r="D159" s="212" t="s">
        <v>142</v>
      </c>
      <c r="E159" s="213" t="s">
        <v>143</v>
      </c>
      <c r="F159" s="214" t="s">
        <v>144</v>
      </c>
      <c r="G159" s="215" t="s">
        <v>130</v>
      </c>
      <c r="H159" s="216">
        <v>15.279999999999999</v>
      </c>
      <c r="I159" s="217">
        <v>66.099999999999994</v>
      </c>
      <c r="J159" s="217">
        <f>ROUND(I159*H159,2)</f>
        <v>1010.01</v>
      </c>
      <c r="K159" s="214" t="s">
        <v>115</v>
      </c>
      <c r="L159" s="218"/>
      <c r="M159" s="219" t="s">
        <v>1</v>
      </c>
      <c r="N159" s="220" t="s">
        <v>35</v>
      </c>
      <c r="O159" s="204">
        <v>0</v>
      </c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6" t="s">
        <v>131</v>
      </c>
      <c r="AT159" s="206" t="s">
        <v>142</v>
      </c>
      <c r="AU159" s="206" t="s">
        <v>78</v>
      </c>
      <c r="AY159" s="15" t="s">
        <v>108</v>
      </c>
      <c r="BE159" s="207">
        <f>IF(N159="základní",J159,0)</f>
        <v>1010.01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5" t="s">
        <v>78</v>
      </c>
      <c r="BK159" s="207">
        <f>ROUND(I159*H159,2)</f>
        <v>1010.01</v>
      </c>
      <c r="BL159" s="15" t="s">
        <v>116</v>
      </c>
      <c r="BM159" s="206" t="s">
        <v>177</v>
      </c>
    </row>
    <row r="160" s="2" customFormat="1">
      <c r="A160" s="30"/>
      <c r="B160" s="31"/>
      <c r="C160" s="32"/>
      <c r="D160" s="208" t="s">
        <v>117</v>
      </c>
      <c r="E160" s="32"/>
      <c r="F160" s="209" t="s">
        <v>146</v>
      </c>
      <c r="G160" s="32"/>
      <c r="H160" s="32"/>
      <c r="I160" s="32"/>
      <c r="J160" s="32"/>
      <c r="K160" s="32"/>
      <c r="L160" s="36"/>
      <c r="M160" s="210"/>
      <c r="N160" s="211"/>
      <c r="O160" s="82"/>
      <c r="P160" s="82"/>
      <c r="Q160" s="82"/>
      <c r="R160" s="82"/>
      <c r="S160" s="82"/>
      <c r="T160" s="83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5" t="s">
        <v>117</v>
      </c>
      <c r="AU160" s="15" t="s">
        <v>78</v>
      </c>
    </row>
    <row r="161" s="2" customFormat="1" ht="16.5" customHeight="1">
      <c r="A161" s="30"/>
      <c r="B161" s="31"/>
      <c r="C161" s="196" t="s">
        <v>155</v>
      </c>
      <c r="D161" s="196" t="s">
        <v>111</v>
      </c>
      <c r="E161" s="197" t="s">
        <v>147</v>
      </c>
      <c r="F161" s="198" t="s">
        <v>148</v>
      </c>
      <c r="G161" s="199" t="s">
        <v>149</v>
      </c>
      <c r="H161" s="200">
        <v>920</v>
      </c>
      <c r="I161" s="201">
        <v>2.5</v>
      </c>
      <c r="J161" s="201">
        <f>ROUND(I161*H161,2)</f>
        <v>2300</v>
      </c>
      <c r="K161" s="198" t="s">
        <v>150</v>
      </c>
      <c r="L161" s="36"/>
      <c r="M161" s="202" t="s">
        <v>1</v>
      </c>
      <c r="N161" s="203" t="s">
        <v>35</v>
      </c>
      <c r="O161" s="204">
        <v>0</v>
      </c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6" t="s">
        <v>116</v>
      </c>
      <c r="AT161" s="206" t="s">
        <v>111</v>
      </c>
      <c r="AU161" s="206" t="s">
        <v>78</v>
      </c>
      <c r="AY161" s="15" t="s">
        <v>108</v>
      </c>
      <c r="BE161" s="207">
        <f>IF(N161="základní",J161,0)</f>
        <v>2300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5" t="s">
        <v>78</v>
      </c>
      <c r="BK161" s="207">
        <f>ROUND(I161*H161,2)</f>
        <v>2300</v>
      </c>
      <c r="BL161" s="15" t="s">
        <v>116</v>
      </c>
      <c r="BM161" s="206" t="s">
        <v>178</v>
      </c>
    </row>
    <row r="162" s="2" customFormat="1">
      <c r="A162" s="30"/>
      <c r="B162" s="31"/>
      <c r="C162" s="32"/>
      <c r="D162" s="208" t="s">
        <v>117</v>
      </c>
      <c r="E162" s="32"/>
      <c r="F162" s="209" t="s">
        <v>148</v>
      </c>
      <c r="G162" s="32"/>
      <c r="H162" s="32"/>
      <c r="I162" s="32"/>
      <c r="J162" s="32"/>
      <c r="K162" s="32"/>
      <c r="L162" s="36"/>
      <c r="M162" s="210"/>
      <c r="N162" s="211"/>
      <c r="O162" s="82"/>
      <c r="P162" s="82"/>
      <c r="Q162" s="82"/>
      <c r="R162" s="82"/>
      <c r="S162" s="82"/>
      <c r="T162" s="83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T162" s="15" t="s">
        <v>117</v>
      </c>
      <c r="AU162" s="15" t="s">
        <v>78</v>
      </c>
    </row>
    <row r="163" s="2" customFormat="1" ht="16.5" customHeight="1">
      <c r="A163" s="30"/>
      <c r="B163" s="31"/>
      <c r="C163" s="196" t="s">
        <v>179</v>
      </c>
      <c r="D163" s="196" t="s">
        <v>111</v>
      </c>
      <c r="E163" s="197" t="s">
        <v>153</v>
      </c>
      <c r="F163" s="198" t="s">
        <v>154</v>
      </c>
      <c r="G163" s="199" t="s">
        <v>125</v>
      </c>
      <c r="H163" s="200">
        <v>18</v>
      </c>
      <c r="I163" s="201">
        <v>27.899999999999999</v>
      </c>
      <c r="J163" s="201">
        <f>ROUND(I163*H163,2)</f>
        <v>502.19999999999999</v>
      </c>
      <c r="K163" s="198" t="s">
        <v>150</v>
      </c>
      <c r="L163" s="36"/>
      <c r="M163" s="202" t="s">
        <v>1</v>
      </c>
      <c r="N163" s="203" t="s">
        <v>35</v>
      </c>
      <c r="O163" s="204">
        <v>0</v>
      </c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6" t="s">
        <v>116</v>
      </c>
      <c r="AT163" s="206" t="s">
        <v>111</v>
      </c>
      <c r="AU163" s="206" t="s">
        <v>78</v>
      </c>
      <c r="AY163" s="15" t="s">
        <v>108</v>
      </c>
      <c r="BE163" s="207">
        <f>IF(N163="základní",J163,0)</f>
        <v>502.19999999999999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5" t="s">
        <v>78</v>
      </c>
      <c r="BK163" s="207">
        <f>ROUND(I163*H163,2)</f>
        <v>502.19999999999999</v>
      </c>
      <c r="BL163" s="15" t="s">
        <v>116</v>
      </c>
      <c r="BM163" s="206" t="s">
        <v>180</v>
      </c>
    </row>
    <row r="164" s="2" customFormat="1">
      <c r="A164" s="30"/>
      <c r="B164" s="31"/>
      <c r="C164" s="32"/>
      <c r="D164" s="208" t="s">
        <v>117</v>
      </c>
      <c r="E164" s="32"/>
      <c r="F164" s="209" t="s">
        <v>154</v>
      </c>
      <c r="G164" s="32"/>
      <c r="H164" s="32"/>
      <c r="I164" s="32"/>
      <c r="J164" s="32"/>
      <c r="K164" s="32"/>
      <c r="L164" s="36"/>
      <c r="M164" s="210"/>
      <c r="N164" s="211"/>
      <c r="O164" s="82"/>
      <c r="P164" s="82"/>
      <c r="Q164" s="82"/>
      <c r="R164" s="82"/>
      <c r="S164" s="82"/>
      <c r="T164" s="83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5" t="s">
        <v>117</v>
      </c>
      <c r="AU164" s="15" t="s">
        <v>78</v>
      </c>
    </row>
    <row r="165" s="2" customFormat="1" ht="16.5" customHeight="1">
      <c r="A165" s="30"/>
      <c r="B165" s="31"/>
      <c r="C165" s="196" t="s">
        <v>158</v>
      </c>
      <c r="D165" s="196" t="s">
        <v>111</v>
      </c>
      <c r="E165" s="197" t="s">
        <v>156</v>
      </c>
      <c r="F165" s="198" t="s">
        <v>157</v>
      </c>
      <c r="G165" s="199" t="s">
        <v>114</v>
      </c>
      <c r="H165" s="200">
        <v>6375</v>
      </c>
      <c r="I165" s="201">
        <v>5.0099999999999998</v>
      </c>
      <c r="J165" s="201">
        <f>ROUND(I165*H165,2)</f>
        <v>31938.75</v>
      </c>
      <c r="K165" s="198" t="s">
        <v>115</v>
      </c>
      <c r="L165" s="36"/>
      <c r="M165" s="202" t="s">
        <v>1</v>
      </c>
      <c r="N165" s="203" t="s">
        <v>35</v>
      </c>
      <c r="O165" s="204">
        <v>0</v>
      </c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6" t="s">
        <v>116</v>
      </c>
      <c r="AT165" s="206" t="s">
        <v>111</v>
      </c>
      <c r="AU165" s="206" t="s">
        <v>78</v>
      </c>
      <c r="AY165" s="15" t="s">
        <v>108</v>
      </c>
      <c r="BE165" s="207">
        <f>IF(N165="základní",J165,0)</f>
        <v>31938.75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5" t="s">
        <v>78</v>
      </c>
      <c r="BK165" s="207">
        <f>ROUND(I165*H165,2)</f>
        <v>31938.75</v>
      </c>
      <c r="BL165" s="15" t="s">
        <v>116</v>
      </c>
      <c r="BM165" s="206" t="s">
        <v>181</v>
      </c>
    </row>
    <row r="166" s="2" customFormat="1">
      <c r="A166" s="30"/>
      <c r="B166" s="31"/>
      <c r="C166" s="32"/>
      <c r="D166" s="208" t="s">
        <v>117</v>
      </c>
      <c r="E166" s="32"/>
      <c r="F166" s="209" t="s">
        <v>159</v>
      </c>
      <c r="G166" s="32"/>
      <c r="H166" s="32"/>
      <c r="I166" s="32"/>
      <c r="J166" s="32"/>
      <c r="K166" s="32"/>
      <c r="L166" s="36"/>
      <c r="M166" s="210"/>
      <c r="N166" s="211"/>
      <c r="O166" s="82"/>
      <c r="P166" s="82"/>
      <c r="Q166" s="82"/>
      <c r="R166" s="82"/>
      <c r="S166" s="82"/>
      <c r="T166" s="83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5" t="s">
        <v>117</v>
      </c>
      <c r="AU166" s="15" t="s">
        <v>78</v>
      </c>
    </row>
    <row r="167" s="12" customFormat="1">
      <c r="A167" s="12"/>
      <c r="B167" s="221"/>
      <c r="C167" s="222"/>
      <c r="D167" s="208" t="s">
        <v>160</v>
      </c>
      <c r="E167" s="223" t="s">
        <v>1</v>
      </c>
      <c r="F167" s="224" t="s">
        <v>161</v>
      </c>
      <c r="G167" s="222"/>
      <c r="H167" s="225">
        <v>1575</v>
      </c>
      <c r="I167" s="222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0" t="s">
        <v>160</v>
      </c>
      <c r="AU167" s="230" t="s">
        <v>78</v>
      </c>
      <c r="AV167" s="12" t="s">
        <v>80</v>
      </c>
      <c r="AW167" s="12" t="s">
        <v>27</v>
      </c>
      <c r="AX167" s="12" t="s">
        <v>70</v>
      </c>
      <c r="AY167" s="230" t="s">
        <v>108</v>
      </c>
    </row>
    <row r="168" s="12" customFormat="1">
      <c r="A168" s="12"/>
      <c r="B168" s="221"/>
      <c r="C168" s="222"/>
      <c r="D168" s="208" t="s">
        <v>160</v>
      </c>
      <c r="E168" s="223" t="s">
        <v>1</v>
      </c>
      <c r="F168" s="224" t="s">
        <v>162</v>
      </c>
      <c r="G168" s="222"/>
      <c r="H168" s="225">
        <v>4800</v>
      </c>
      <c r="I168" s="222"/>
      <c r="J168" s="222"/>
      <c r="K168" s="222"/>
      <c r="L168" s="226"/>
      <c r="M168" s="227"/>
      <c r="N168" s="228"/>
      <c r="O168" s="228"/>
      <c r="P168" s="228"/>
      <c r="Q168" s="228"/>
      <c r="R168" s="228"/>
      <c r="S168" s="228"/>
      <c r="T168" s="229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0" t="s">
        <v>160</v>
      </c>
      <c r="AU168" s="230" t="s">
        <v>78</v>
      </c>
      <c r="AV168" s="12" t="s">
        <v>80</v>
      </c>
      <c r="AW168" s="12" t="s">
        <v>27</v>
      </c>
      <c r="AX168" s="12" t="s">
        <v>70</v>
      </c>
      <c r="AY168" s="230" t="s">
        <v>108</v>
      </c>
    </row>
    <row r="169" s="13" customFormat="1">
      <c r="A169" s="13"/>
      <c r="B169" s="231"/>
      <c r="C169" s="232"/>
      <c r="D169" s="208" t="s">
        <v>160</v>
      </c>
      <c r="E169" s="233" t="s">
        <v>1</v>
      </c>
      <c r="F169" s="234" t="s">
        <v>163</v>
      </c>
      <c r="G169" s="232"/>
      <c r="H169" s="235">
        <v>6375</v>
      </c>
      <c r="I169" s="232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160</v>
      </c>
      <c r="AU169" s="240" t="s">
        <v>78</v>
      </c>
      <c r="AV169" s="13" t="s">
        <v>116</v>
      </c>
      <c r="AW169" s="13" t="s">
        <v>27</v>
      </c>
      <c r="AX169" s="13" t="s">
        <v>78</v>
      </c>
      <c r="AY169" s="240" t="s">
        <v>108</v>
      </c>
    </row>
    <row r="170" s="11" customFormat="1" ht="25.92" customHeight="1">
      <c r="A170" s="11"/>
      <c r="B170" s="183"/>
      <c r="C170" s="184"/>
      <c r="D170" s="185" t="s">
        <v>69</v>
      </c>
      <c r="E170" s="186" t="s">
        <v>182</v>
      </c>
      <c r="F170" s="186" t="s">
        <v>183</v>
      </c>
      <c r="G170" s="184"/>
      <c r="H170" s="184"/>
      <c r="I170" s="184"/>
      <c r="J170" s="187">
        <f>BK170</f>
        <v>86997.419999999998</v>
      </c>
      <c r="K170" s="184"/>
      <c r="L170" s="188"/>
      <c r="M170" s="189"/>
      <c r="N170" s="190"/>
      <c r="O170" s="190"/>
      <c r="P170" s="191">
        <f>SUM(P171:P197)</f>
        <v>0</v>
      </c>
      <c r="Q170" s="190"/>
      <c r="R170" s="191">
        <f>SUM(R171:R197)</f>
        <v>0</v>
      </c>
      <c r="S170" s="190"/>
      <c r="T170" s="192">
        <f>SUM(T171:T197)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193" t="s">
        <v>78</v>
      </c>
      <c r="AT170" s="194" t="s">
        <v>69</v>
      </c>
      <c r="AU170" s="194" t="s">
        <v>70</v>
      </c>
      <c r="AY170" s="193" t="s">
        <v>108</v>
      </c>
      <c r="BK170" s="195">
        <f>SUM(BK171:BK197)</f>
        <v>86997.419999999998</v>
      </c>
    </row>
    <row r="171" s="2" customFormat="1" ht="21.75" customHeight="1">
      <c r="A171" s="30"/>
      <c r="B171" s="31"/>
      <c r="C171" s="196" t="s">
        <v>7</v>
      </c>
      <c r="D171" s="196" t="s">
        <v>111</v>
      </c>
      <c r="E171" s="197" t="s">
        <v>112</v>
      </c>
      <c r="F171" s="198" t="s">
        <v>113</v>
      </c>
      <c r="G171" s="199" t="s">
        <v>114</v>
      </c>
      <c r="H171" s="200">
        <v>18</v>
      </c>
      <c r="I171" s="201">
        <v>53.899999999999999</v>
      </c>
      <c r="J171" s="201">
        <f>ROUND(I171*H171,2)</f>
        <v>970.20000000000005</v>
      </c>
      <c r="K171" s="198" t="s">
        <v>115</v>
      </c>
      <c r="L171" s="36"/>
      <c r="M171" s="202" t="s">
        <v>1</v>
      </c>
      <c r="N171" s="203" t="s">
        <v>35</v>
      </c>
      <c r="O171" s="204">
        <v>0</v>
      </c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6" t="s">
        <v>116</v>
      </c>
      <c r="AT171" s="206" t="s">
        <v>111</v>
      </c>
      <c r="AU171" s="206" t="s">
        <v>78</v>
      </c>
      <c r="AY171" s="15" t="s">
        <v>108</v>
      </c>
      <c r="BE171" s="207">
        <f>IF(N171="základní",J171,0)</f>
        <v>970.20000000000005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5" t="s">
        <v>78</v>
      </c>
      <c r="BK171" s="207">
        <f>ROUND(I171*H171,2)</f>
        <v>970.20000000000005</v>
      </c>
      <c r="BL171" s="15" t="s">
        <v>116</v>
      </c>
      <c r="BM171" s="206" t="s">
        <v>184</v>
      </c>
    </row>
    <row r="172" s="2" customFormat="1">
      <c r="A172" s="30"/>
      <c r="B172" s="31"/>
      <c r="C172" s="32"/>
      <c r="D172" s="208" t="s">
        <v>117</v>
      </c>
      <c r="E172" s="32"/>
      <c r="F172" s="209" t="s">
        <v>118</v>
      </c>
      <c r="G172" s="32"/>
      <c r="H172" s="32"/>
      <c r="I172" s="32"/>
      <c r="J172" s="32"/>
      <c r="K172" s="32"/>
      <c r="L172" s="36"/>
      <c r="M172" s="210"/>
      <c r="N172" s="211"/>
      <c r="O172" s="82"/>
      <c r="P172" s="82"/>
      <c r="Q172" s="82"/>
      <c r="R172" s="82"/>
      <c r="S172" s="82"/>
      <c r="T172" s="83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5" t="s">
        <v>117</v>
      </c>
      <c r="AU172" s="15" t="s">
        <v>78</v>
      </c>
    </row>
    <row r="173" s="2" customFormat="1" ht="21.75" customHeight="1">
      <c r="A173" s="30"/>
      <c r="B173" s="31"/>
      <c r="C173" s="196" t="s">
        <v>167</v>
      </c>
      <c r="D173" s="196" t="s">
        <v>111</v>
      </c>
      <c r="E173" s="197" t="s">
        <v>119</v>
      </c>
      <c r="F173" s="198" t="s">
        <v>120</v>
      </c>
      <c r="G173" s="199" t="s">
        <v>114</v>
      </c>
      <c r="H173" s="200">
        <v>280</v>
      </c>
      <c r="I173" s="201">
        <v>74.700000000000003</v>
      </c>
      <c r="J173" s="201">
        <f>ROUND(I173*H173,2)</f>
        <v>20916</v>
      </c>
      <c r="K173" s="198" t="s">
        <v>115</v>
      </c>
      <c r="L173" s="36"/>
      <c r="M173" s="202" t="s">
        <v>1</v>
      </c>
      <c r="N173" s="203" t="s">
        <v>35</v>
      </c>
      <c r="O173" s="204">
        <v>0</v>
      </c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6" t="s">
        <v>116</v>
      </c>
      <c r="AT173" s="206" t="s">
        <v>111</v>
      </c>
      <c r="AU173" s="206" t="s">
        <v>78</v>
      </c>
      <c r="AY173" s="15" t="s">
        <v>108</v>
      </c>
      <c r="BE173" s="207">
        <f>IF(N173="základní",J173,0)</f>
        <v>20916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5" t="s">
        <v>78</v>
      </c>
      <c r="BK173" s="207">
        <f>ROUND(I173*H173,2)</f>
        <v>20916</v>
      </c>
      <c r="BL173" s="15" t="s">
        <v>116</v>
      </c>
      <c r="BM173" s="206" t="s">
        <v>185</v>
      </c>
    </row>
    <row r="174" s="2" customFormat="1">
      <c r="A174" s="30"/>
      <c r="B174" s="31"/>
      <c r="C174" s="32"/>
      <c r="D174" s="208" t="s">
        <v>117</v>
      </c>
      <c r="E174" s="32"/>
      <c r="F174" s="209" t="s">
        <v>121</v>
      </c>
      <c r="G174" s="32"/>
      <c r="H174" s="32"/>
      <c r="I174" s="32"/>
      <c r="J174" s="32"/>
      <c r="K174" s="32"/>
      <c r="L174" s="36"/>
      <c r="M174" s="210"/>
      <c r="N174" s="211"/>
      <c r="O174" s="82"/>
      <c r="P174" s="82"/>
      <c r="Q174" s="82"/>
      <c r="R174" s="82"/>
      <c r="S174" s="82"/>
      <c r="T174" s="83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5" t="s">
        <v>117</v>
      </c>
      <c r="AU174" s="15" t="s">
        <v>78</v>
      </c>
    </row>
    <row r="175" s="2" customFormat="1" ht="16.5" customHeight="1">
      <c r="A175" s="30"/>
      <c r="B175" s="31"/>
      <c r="C175" s="196" t="s">
        <v>186</v>
      </c>
      <c r="D175" s="196" t="s">
        <v>111</v>
      </c>
      <c r="E175" s="197" t="s">
        <v>187</v>
      </c>
      <c r="F175" s="198" t="s">
        <v>124</v>
      </c>
      <c r="G175" s="199" t="s">
        <v>125</v>
      </c>
      <c r="H175" s="200">
        <v>164</v>
      </c>
      <c r="I175" s="201">
        <v>85.299999999999997</v>
      </c>
      <c r="J175" s="201">
        <f>ROUND(I175*H175,2)</f>
        <v>13989.200000000001</v>
      </c>
      <c r="K175" s="198" t="s">
        <v>115</v>
      </c>
      <c r="L175" s="36"/>
      <c r="M175" s="202" t="s">
        <v>1</v>
      </c>
      <c r="N175" s="203" t="s">
        <v>35</v>
      </c>
      <c r="O175" s="204">
        <v>0</v>
      </c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6" t="s">
        <v>116</v>
      </c>
      <c r="AT175" s="206" t="s">
        <v>111</v>
      </c>
      <c r="AU175" s="206" t="s">
        <v>78</v>
      </c>
      <c r="AY175" s="15" t="s">
        <v>108</v>
      </c>
      <c r="BE175" s="207">
        <f>IF(N175="základní",J175,0)</f>
        <v>13989.200000000001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5" t="s">
        <v>78</v>
      </c>
      <c r="BK175" s="207">
        <f>ROUND(I175*H175,2)</f>
        <v>13989.200000000001</v>
      </c>
      <c r="BL175" s="15" t="s">
        <v>116</v>
      </c>
      <c r="BM175" s="206" t="s">
        <v>188</v>
      </c>
    </row>
    <row r="176" s="2" customFormat="1">
      <c r="A176" s="30"/>
      <c r="B176" s="31"/>
      <c r="C176" s="32"/>
      <c r="D176" s="208" t="s">
        <v>117</v>
      </c>
      <c r="E176" s="32"/>
      <c r="F176" s="209" t="s">
        <v>127</v>
      </c>
      <c r="G176" s="32"/>
      <c r="H176" s="32"/>
      <c r="I176" s="32"/>
      <c r="J176" s="32"/>
      <c r="K176" s="32"/>
      <c r="L176" s="36"/>
      <c r="M176" s="210"/>
      <c r="N176" s="211"/>
      <c r="O176" s="82"/>
      <c r="P176" s="82"/>
      <c r="Q176" s="82"/>
      <c r="R176" s="82"/>
      <c r="S176" s="82"/>
      <c r="T176" s="83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5" t="s">
        <v>117</v>
      </c>
      <c r="AU176" s="15" t="s">
        <v>78</v>
      </c>
    </row>
    <row r="177" s="2" customFormat="1" ht="16.5" customHeight="1">
      <c r="A177" s="30"/>
      <c r="B177" s="31"/>
      <c r="C177" s="196" t="s">
        <v>168</v>
      </c>
      <c r="D177" s="196" t="s">
        <v>111</v>
      </c>
      <c r="E177" s="197" t="s">
        <v>128</v>
      </c>
      <c r="F177" s="198" t="s">
        <v>129</v>
      </c>
      <c r="G177" s="199" t="s">
        <v>130</v>
      </c>
      <c r="H177" s="200">
        <v>11.460000000000001</v>
      </c>
      <c r="I177" s="201">
        <v>419</v>
      </c>
      <c r="J177" s="201">
        <f>ROUND(I177*H177,2)</f>
        <v>4801.7399999999998</v>
      </c>
      <c r="K177" s="198" t="s">
        <v>115</v>
      </c>
      <c r="L177" s="36"/>
      <c r="M177" s="202" t="s">
        <v>1</v>
      </c>
      <c r="N177" s="203" t="s">
        <v>35</v>
      </c>
      <c r="O177" s="204">
        <v>0</v>
      </c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6" t="s">
        <v>116</v>
      </c>
      <c r="AT177" s="206" t="s">
        <v>111</v>
      </c>
      <c r="AU177" s="206" t="s">
        <v>78</v>
      </c>
      <c r="AY177" s="15" t="s">
        <v>108</v>
      </c>
      <c r="BE177" s="207">
        <f>IF(N177="základní",J177,0)</f>
        <v>4801.7399999999998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5" t="s">
        <v>78</v>
      </c>
      <c r="BK177" s="207">
        <f>ROUND(I177*H177,2)</f>
        <v>4801.7399999999998</v>
      </c>
      <c r="BL177" s="15" t="s">
        <v>116</v>
      </c>
      <c r="BM177" s="206" t="s">
        <v>189</v>
      </c>
    </row>
    <row r="178" s="2" customFormat="1">
      <c r="A178" s="30"/>
      <c r="B178" s="31"/>
      <c r="C178" s="32"/>
      <c r="D178" s="208" t="s">
        <v>117</v>
      </c>
      <c r="E178" s="32"/>
      <c r="F178" s="209" t="s">
        <v>132</v>
      </c>
      <c r="G178" s="32"/>
      <c r="H178" s="32"/>
      <c r="I178" s="32"/>
      <c r="J178" s="32"/>
      <c r="K178" s="32"/>
      <c r="L178" s="36"/>
      <c r="M178" s="210"/>
      <c r="N178" s="211"/>
      <c r="O178" s="82"/>
      <c r="P178" s="82"/>
      <c r="Q178" s="82"/>
      <c r="R178" s="82"/>
      <c r="S178" s="82"/>
      <c r="T178" s="83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5" t="s">
        <v>117</v>
      </c>
      <c r="AU178" s="15" t="s">
        <v>78</v>
      </c>
    </row>
    <row r="179" s="2" customFormat="1" ht="16.5" customHeight="1">
      <c r="A179" s="30"/>
      <c r="B179" s="31"/>
      <c r="C179" s="196" t="s">
        <v>190</v>
      </c>
      <c r="D179" s="196" t="s">
        <v>111</v>
      </c>
      <c r="E179" s="197" t="s">
        <v>134</v>
      </c>
      <c r="F179" s="198" t="s">
        <v>135</v>
      </c>
      <c r="G179" s="199" t="s">
        <v>130</v>
      </c>
      <c r="H179" s="200">
        <v>11.460000000000001</v>
      </c>
      <c r="I179" s="201">
        <v>406</v>
      </c>
      <c r="J179" s="201">
        <f>ROUND(I179*H179,2)</f>
        <v>4652.7600000000002</v>
      </c>
      <c r="K179" s="198" t="s">
        <v>115</v>
      </c>
      <c r="L179" s="36"/>
      <c r="M179" s="202" t="s">
        <v>1</v>
      </c>
      <c r="N179" s="203" t="s">
        <v>35</v>
      </c>
      <c r="O179" s="204">
        <v>0</v>
      </c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6" t="s">
        <v>116</v>
      </c>
      <c r="AT179" s="206" t="s">
        <v>111</v>
      </c>
      <c r="AU179" s="206" t="s">
        <v>78</v>
      </c>
      <c r="AY179" s="15" t="s">
        <v>108</v>
      </c>
      <c r="BE179" s="207">
        <f>IF(N179="základní",J179,0)</f>
        <v>4652.7600000000002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5" t="s">
        <v>78</v>
      </c>
      <c r="BK179" s="207">
        <f>ROUND(I179*H179,2)</f>
        <v>4652.7600000000002</v>
      </c>
      <c r="BL179" s="15" t="s">
        <v>116</v>
      </c>
      <c r="BM179" s="206" t="s">
        <v>191</v>
      </c>
    </row>
    <row r="180" s="2" customFormat="1">
      <c r="A180" s="30"/>
      <c r="B180" s="31"/>
      <c r="C180" s="32"/>
      <c r="D180" s="208" t="s">
        <v>117</v>
      </c>
      <c r="E180" s="32"/>
      <c r="F180" s="209" t="s">
        <v>137</v>
      </c>
      <c r="G180" s="32"/>
      <c r="H180" s="32"/>
      <c r="I180" s="32"/>
      <c r="J180" s="32"/>
      <c r="K180" s="32"/>
      <c r="L180" s="36"/>
      <c r="M180" s="210"/>
      <c r="N180" s="211"/>
      <c r="O180" s="82"/>
      <c r="P180" s="82"/>
      <c r="Q180" s="82"/>
      <c r="R180" s="82"/>
      <c r="S180" s="82"/>
      <c r="T180" s="83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5" t="s">
        <v>117</v>
      </c>
      <c r="AU180" s="15" t="s">
        <v>78</v>
      </c>
    </row>
    <row r="181" s="2" customFormat="1" ht="16.5" customHeight="1">
      <c r="A181" s="30"/>
      <c r="B181" s="31"/>
      <c r="C181" s="196" t="s">
        <v>171</v>
      </c>
      <c r="D181" s="196" t="s">
        <v>111</v>
      </c>
      <c r="E181" s="197" t="s">
        <v>138</v>
      </c>
      <c r="F181" s="198" t="s">
        <v>139</v>
      </c>
      <c r="G181" s="199" t="s">
        <v>130</v>
      </c>
      <c r="H181" s="200">
        <v>11.460000000000001</v>
      </c>
      <c r="I181" s="201">
        <v>24.699999999999999</v>
      </c>
      <c r="J181" s="201">
        <f>ROUND(I181*H181,2)</f>
        <v>283.06</v>
      </c>
      <c r="K181" s="198" t="s">
        <v>115</v>
      </c>
      <c r="L181" s="36"/>
      <c r="M181" s="202" t="s">
        <v>1</v>
      </c>
      <c r="N181" s="203" t="s">
        <v>35</v>
      </c>
      <c r="O181" s="204">
        <v>0</v>
      </c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6" t="s">
        <v>116</v>
      </c>
      <c r="AT181" s="206" t="s">
        <v>111</v>
      </c>
      <c r="AU181" s="206" t="s">
        <v>78</v>
      </c>
      <c r="AY181" s="15" t="s">
        <v>108</v>
      </c>
      <c r="BE181" s="207">
        <f>IF(N181="základní",J181,0)</f>
        <v>283.06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5" t="s">
        <v>78</v>
      </c>
      <c r="BK181" s="207">
        <f>ROUND(I181*H181,2)</f>
        <v>283.06</v>
      </c>
      <c r="BL181" s="15" t="s">
        <v>116</v>
      </c>
      <c r="BM181" s="206" t="s">
        <v>192</v>
      </c>
    </row>
    <row r="182" s="2" customFormat="1">
      <c r="A182" s="30"/>
      <c r="B182" s="31"/>
      <c r="C182" s="32"/>
      <c r="D182" s="208" t="s">
        <v>117</v>
      </c>
      <c r="E182" s="32"/>
      <c r="F182" s="209" t="s">
        <v>140</v>
      </c>
      <c r="G182" s="32"/>
      <c r="H182" s="32"/>
      <c r="I182" s="32"/>
      <c r="J182" s="32"/>
      <c r="K182" s="32"/>
      <c r="L182" s="36"/>
      <c r="M182" s="210"/>
      <c r="N182" s="211"/>
      <c r="O182" s="82"/>
      <c r="P182" s="82"/>
      <c r="Q182" s="82"/>
      <c r="R182" s="82"/>
      <c r="S182" s="82"/>
      <c r="T182" s="83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5" t="s">
        <v>117</v>
      </c>
      <c r="AU182" s="15" t="s">
        <v>78</v>
      </c>
    </row>
    <row r="183" s="2" customFormat="1" ht="16.5" customHeight="1">
      <c r="A183" s="30"/>
      <c r="B183" s="31"/>
      <c r="C183" s="212" t="s">
        <v>193</v>
      </c>
      <c r="D183" s="212" t="s">
        <v>142</v>
      </c>
      <c r="E183" s="213" t="s">
        <v>143</v>
      </c>
      <c r="F183" s="214" t="s">
        <v>144</v>
      </c>
      <c r="G183" s="215" t="s">
        <v>130</v>
      </c>
      <c r="H183" s="216">
        <v>11.460000000000001</v>
      </c>
      <c r="I183" s="217">
        <v>66.099999999999994</v>
      </c>
      <c r="J183" s="217">
        <f>ROUND(I183*H183,2)</f>
        <v>757.50999999999999</v>
      </c>
      <c r="K183" s="214" t="s">
        <v>115</v>
      </c>
      <c r="L183" s="218"/>
      <c r="M183" s="219" t="s">
        <v>1</v>
      </c>
      <c r="N183" s="220" t="s">
        <v>35</v>
      </c>
      <c r="O183" s="204">
        <v>0</v>
      </c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206" t="s">
        <v>131</v>
      </c>
      <c r="AT183" s="206" t="s">
        <v>142</v>
      </c>
      <c r="AU183" s="206" t="s">
        <v>78</v>
      </c>
      <c r="AY183" s="15" t="s">
        <v>108</v>
      </c>
      <c r="BE183" s="207">
        <f>IF(N183="základní",J183,0)</f>
        <v>757.50999999999999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5" t="s">
        <v>78</v>
      </c>
      <c r="BK183" s="207">
        <f>ROUND(I183*H183,2)</f>
        <v>757.50999999999999</v>
      </c>
      <c r="BL183" s="15" t="s">
        <v>116</v>
      </c>
      <c r="BM183" s="206" t="s">
        <v>194</v>
      </c>
    </row>
    <row r="184" s="2" customFormat="1">
      <c r="A184" s="30"/>
      <c r="B184" s="31"/>
      <c r="C184" s="32"/>
      <c r="D184" s="208" t="s">
        <v>117</v>
      </c>
      <c r="E184" s="32"/>
      <c r="F184" s="209" t="s">
        <v>146</v>
      </c>
      <c r="G184" s="32"/>
      <c r="H184" s="32"/>
      <c r="I184" s="32"/>
      <c r="J184" s="32"/>
      <c r="K184" s="32"/>
      <c r="L184" s="36"/>
      <c r="M184" s="210"/>
      <c r="N184" s="211"/>
      <c r="O184" s="82"/>
      <c r="P184" s="82"/>
      <c r="Q184" s="82"/>
      <c r="R184" s="82"/>
      <c r="S184" s="82"/>
      <c r="T184" s="83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5" t="s">
        <v>117</v>
      </c>
      <c r="AU184" s="15" t="s">
        <v>78</v>
      </c>
    </row>
    <row r="185" s="2" customFormat="1" ht="16.5" customHeight="1">
      <c r="A185" s="30"/>
      <c r="B185" s="31"/>
      <c r="C185" s="196" t="s">
        <v>172</v>
      </c>
      <c r="D185" s="196" t="s">
        <v>111</v>
      </c>
      <c r="E185" s="197" t="s">
        <v>147</v>
      </c>
      <c r="F185" s="198" t="s">
        <v>148</v>
      </c>
      <c r="G185" s="199" t="s">
        <v>149</v>
      </c>
      <c r="H185" s="200">
        <v>920</v>
      </c>
      <c r="I185" s="201">
        <v>2.5</v>
      </c>
      <c r="J185" s="201">
        <f>ROUND(I185*H185,2)</f>
        <v>2300</v>
      </c>
      <c r="K185" s="198" t="s">
        <v>150</v>
      </c>
      <c r="L185" s="36"/>
      <c r="M185" s="202" t="s">
        <v>1</v>
      </c>
      <c r="N185" s="203" t="s">
        <v>35</v>
      </c>
      <c r="O185" s="204">
        <v>0</v>
      </c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206" t="s">
        <v>116</v>
      </c>
      <c r="AT185" s="206" t="s">
        <v>111</v>
      </c>
      <c r="AU185" s="206" t="s">
        <v>78</v>
      </c>
      <c r="AY185" s="15" t="s">
        <v>108</v>
      </c>
      <c r="BE185" s="207">
        <f>IF(N185="základní",J185,0)</f>
        <v>2300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5" t="s">
        <v>78</v>
      </c>
      <c r="BK185" s="207">
        <f>ROUND(I185*H185,2)</f>
        <v>2300</v>
      </c>
      <c r="BL185" s="15" t="s">
        <v>116</v>
      </c>
      <c r="BM185" s="206" t="s">
        <v>195</v>
      </c>
    </row>
    <row r="186" s="2" customFormat="1">
      <c r="A186" s="30"/>
      <c r="B186" s="31"/>
      <c r="C186" s="32"/>
      <c r="D186" s="208" t="s">
        <v>117</v>
      </c>
      <c r="E186" s="32"/>
      <c r="F186" s="209" t="s">
        <v>148</v>
      </c>
      <c r="G186" s="32"/>
      <c r="H186" s="32"/>
      <c r="I186" s="32"/>
      <c r="J186" s="32"/>
      <c r="K186" s="32"/>
      <c r="L186" s="36"/>
      <c r="M186" s="210"/>
      <c r="N186" s="211"/>
      <c r="O186" s="82"/>
      <c r="P186" s="82"/>
      <c r="Q186" s="82"/>
      <c r="R186" s="82"/>
      <c r="S186" s="82"/>
      <c r="T186" s="83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5" t="s">
        <v>117</v>
      </c>
      <c r="AU186" s="15" t="s">
        <v>78</v>
      </c>
    </row>
    <row r="187" s="2" customFormat="1" ht="16.5" customHeight="1">
      <c r="A187" s="30"/>
      <c r="B187" s="31"/>
      <c r="C187" s="196" t="s">
        <v>196</v>
      </c>
      <c r="D187" s="196" t="s">
        <v>111</v>
      </c>
      <c r="E187" s="197" t="s">
        <v>153</v>
      </c>
      <c r="F187" s="198" t="s">
        <v>154</v>
      </c>
      <c r="G187" s="199" t="s">
        <v>125</v>
      </c>
      <c r="H187" s="200">
        <v>18</v>
      </c>
      <c r="I187" s="201">
        <v>27.899999999999999</v>
      </c>
      <c r="J187" s="201">
        <f>ROUND(I187*H187,2)</f>
        <v>502.19999999999999</v>
      </c>
      <c r="K187" s="198" t="s">
        <v>150</v>
      </c>
      <c r="L187" s="36"/>
      <c r="M187" s="202" t="s">
        <v>1</v>
      </c>
      <c r="N187" s="203" t="s">
        <v>35</v>
      </c>
      <c r="O187" s="204">
        <v>0</v>
      </c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206" t="s">
        <v>116</v>
      </c>
      <c r="AT187" s="206" t="s">
        <v>111</v>
      </c>
      <c r="AU187" s="206" t="s">
        <v>78</v>
      </c>
      <c r="AY187" s="15" t="s">
        <v>108</v>
      </c>
      <c r="BE187" s="207">
        <f>IF(N187="základní",J187,0)</f>
        <v>502.19999999999999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5" t="s">
        <v>78</v>
      </c>
      <c r="BK187" s="207">
        <f>ROUND(I187*H187,2)</f>
        <v>502.19999999999999</v>
      </c>
      <c r="BL187" s="15" t="s">
        <v>116</v>
      </c>
      <c r="BM187" s="206" t="s">
        <v>197</v>
      </c>
    </row>
    <row r="188" s="2" customFormat="1">
      <c r="A188" s="30"/>
      <c r="B188" s="31"/>
      <c r="C188" s="32"/>
      <c r="D188" s="208" t="s">
        <v>117</v>
      </c>
      <c r="E188" s="32"/>
      <c r="F188" s="209" t="s">
        <v>154</v>
      </c>
      <c r="G188" s="32"/>
      <c r="H188" s="32"/>
      <c r="I188" s="32"/>
      <c r="J188" s="32"/>
      <c r="K188" s="32"/>
      <c r="L188" s="36"/>
      <c r="M188" s="210"/>
      <c r="N188" s="211"/>
      <c r="O188" s="82"/>
      <c r="P188" s="82"/>
      <c r="Q188" s="82"/>
      <c r="R188" s="82"/>
      <c r="S188" s="82"/>
      <c r="T188" s="83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5" t="s">
        <v>117</v>
      </c>
      <c r="AU188" s="15" t="s">
        <v>78</v>
      </c>
    </row>
    <row r="189" s="2" customFormat="1" ht="16.5" customHeight="1">
      <c r="A189" s="30"/>
      <c r="B189" s="31"/>
      <c r="C189" s="196" t="s">
        <v>174</v>
      </c>
      <c r="D189" s="196" t="s">
        <v>111</v>
      </c>
      <c r="E189" s="197" t="s">
        <v>156</v>
      </c>
      <c r="F189" s="198" t="s">
        <v>157</v>
      </c>
      <c r="G189" s="199" t="s">
        <v>114</v>
      </c>
      <c r="H189" s="200">
        <v>6375</v>
      </c>
      <c r="I189" s="201">
        <v>5.0099999999999998</v>
      </c>
      <c r="J189" s="201">
        <f>ROUND(I189*H189,2)</f>
        <v>31938.75</v>
      </c>
      <c r="K189" s="198" t="s">
        <v>115</v>
      </c>
      <c r="L189" s="36"/>
      <c r="M189" s="202" t="s">
        <v>1</v>
      </c>
      <c r="N189" s="203" t="s">
        <v>35</v>
      </c>
      <c r="O189" s="204">
        <v>0</v>
      </c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206" t="s">
        <v>116</v>
      </c>
      <c r="AT189" s="206" t="s">
        <v>111</v>
      </c>
      <c r="AU189" s="206" t="s">
        <v>78</v>
      </c>
      <c r="AY189" s="15" t="s">
        <v>108</v>
      </c>
      <c r="BE189" s="207">
        <f>IF(N189="základní",J189,0)</f>
        <v>31938.75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5" t="s">
        <v>78</v>
      </c>
      <c r="BK189" s="207">
        <f>ROUND(I189*H189,2)</f>
        <v>31938.75</v>
      </c>
      <c r="BL189" s="15" t="s">
        <v>116</v>
      </c>
      <c r="BM189" s="206" t="s">
        <v>198</v>
      </c>
    </row>
    <row r="190" s="2" customFormat="1">
      <c r="A190" s="30"/>
      <c r="B190" s="31"/>
      <c r="C190" s="32"/>
      <c r="D190" s="208" t="s">
        <v>117</v>
      </c>
      <c r="E190" s="32"/>
      <c r="F190" s="209" t="s">
        <v>159</v>
      </c>
      <c r="G190" s="32"/>
      <c r="H190" s="32"/>
      <c r="I190" s="32"/>
      <c r="J190" s="32"/>
      <c r="K190" s="32"/>
      <c r="L190" s="36"/>
      <c r="M190" s="210"/>
      <c r="N190" s="211"/>
      <c r="O190" s="82"/>
      <c r="P190" s="82"/>
      <c r="Q190" s="82"/>
      <c r="R190" s="82"/>
      <c r="S190" s="82"/>
      <c r="T190" s="83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5" t="s">
        <v>117</v>
      </c>
      <c r="AU190" s="15" t="s">
        <v>78</v>
      </c>
    </row>
    <row r="191" s="12" customFormat="1">
      <c r="A191" s="12"/>
      <c r="B191" s="221"/>
      <c r="C191" s="222"/>
      <c r="D191" s="208" t="s">
        <v>160</v>
      </c>
      <c r="E191" s="223" t="s">
        <v>1</v>
      </c>
      <c r="F191" s="224" t="s">
        <v>161</v>
      </c>
      <c r="G191" s="222"/>
      <c r="H191" s="225">
        <v>1575</v>
      </c>
      <c r="I191" s="222"/>
      <c r="J191" s="222"/>
      <c r="K191" s="222"/>
      <c r="L191" s="226"/>
      <c r="M191" s="227"/>
      <c r="N191" s="228"/>
      <c r="O191" s="228"/>
      <c r="P191" s="228"/>
      <c r="Q191" s="228"/>
      <c r="R191" s="228"/>
      <c r="S191" s="228"/>
      <c r="T191" s="229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0" t="s">
        <v>160</v>
      </c>
      <c r="AU191" s="230" t="s">
        <v>78</v>
      </c>
      <c r="AV191" s="12" t="s">
        <v>80</v>
      </c>
      <c r="AW191" s="12" t="s">
        <v>27</v>
      </c>
      <c r="AX191" s="12" t="s">
        <v>70</v>
      </c>
      <c r="AY191" s="230" t="s">
        <v>108</v>
      </c>
    </row>
    <row r="192" s="12" customFormat="1">
      <c r="A192" s="12"/>
      <c r="B192" s="221"/>
      <c r="C192" s="222"/>
      <c r="D192" s="208" t="s">
        <v>160</v>
      </c>
      <c r="E192" s="223" t="s">
        <v>1</v>
      </c>
      <c r="F192" s="224" t="s">
        <v>162</v>
      </c>
      <c r="G192" s="222"/>
      <c r="H192" s="225">
        <v>4800</v>
      </c>
      <c r="I192" s="222"/>
      <c r="J192" s="222"/>
      <c r="K192" s="222"/>
      <c r="L192" s="226"/>
      <c r="M192" s="227"/>
      <c r="N192" s="228"/>
      <c r="O192" s="228"/>
      <c r="P192" s="228"/>
      <c r="Q192" s="228"/>
      <c r="R192" s="228"/>
      <c r="S192" s="228"/>
      <c r="T192" s="229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30" t="s">
        <v>160</v>
      </c>
      <c r="AU192" s="230" t="s">
        <v>78</v>
      </c>
      <c r="AV192" s="12" t="s">
        <v>80</v>
      </c>
      <c r="AW192" s="12" t="s">
        <v>27</v>
      </c>
      <c r="AX192" s="12" t="s">
        <v>70</v>
      </c>
      <c r="AY192" s="230" t="s">
        <v>108</v>
      </c>
    </row>
    <row r="193" s="13" customFormat="1">
      <c r="A193" s="13"/>
      <c r="B193" s="231"/>
      <c r="C193" s="232"/>
      <c r="D193" s="208" t="s">
        <v>160</v>
      </c>
      <c r="E193" s="233" t="s">
        <v>1</v>
      </c>
      <c r="F193" s="234" t="s">
        <v>163</v>
      </c>
      <c r="G193" s="232"/>
      <c r="H193" s="235">
        <v>6375</v>
      </c>
      <c r="I193" s="232"/>
      <c r="J193" s="232"/>
      <c r="K193" s="232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160</v>
      </c>
      <c r="AU193" s="240" t="s">
        <v>78</v>
      </c>
      <c r="AV193" s="13" t="s">
        <v>116</v>
      </c>
      <c r="AW193" s="13" t="s">
        <v>27</v>
      </c>
      <c r="AX193" s="13" t="s">
        <v>78</v>
      </c>
      <c r="AY193" s="240" t="s">
        <v>108</v>
      </c>
    </row>
    <row r="194" s="2" customFormat="1" ht="16.5" customHeight="1">
      <c r="A194" s="30"/>
      <c r="B194" s="31"/>
      <c r="C194" s="196" t="s">
        <v>199</v>
      </c>
      <c r="D194" s="196" t="s">
        <v>111</v>
      </c>
      <c r="E194" s="197" t="s">
        <v>200</v>
      </c>
      <c r="F194" s="198" t="s">
        <v>201</v>
      </c>
      <c r="G194" s="199" t="s">
        <v>125</v>
      </c>
      <c r="H194" s="200">
        <v>9</v>
      </c>
      <c r="I194" s="201">
        <v>115</v>
      </c>
      <c r="J194" s="201">
        <f>ROUND(I194*H194,2)</f>
        <v>1035</v>
      </c>
      <c r="K194" s="198" t="s">
        <v>115</v>
      </c>
      <c r="L194" s="36"/>
      <c r="M194" s="202" t="s">
        <v>1</v>
      </c>
      <c r="N194" s="203" t="s">
        <v>35</v>
      </c>
      <c r="O194" s="204">
        <v>0</v>
      </c>
      <c r="P194" s="204">
        <f>O194*H194</f>
        <v>0</v>
      </c>
      <c r="Q194" s="204">
        <v>0</v>
      </c>
      <c r="R194" s="204">
        <f>Q194*H194</f>
        <v>0</v>
      </c>
      <c r="S194" s="204">
        <v>0</v>
      </c>
      <c r="T194" s="205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206" t="s">
        <v>116</v>
      </c>
      <c r="AT194" s="206" t="s">
        <v>111</v>
      </c>
      <c r="AU194" s="206" t="s">
        <v>78</v>
      </c>
      <c r="AY194" s="15" t="s">
        <v>108</v>
      </c>
      <c r="BE194" s="207">
        <f>IF(N194="základní",J194,0)</f>
        <v>1035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5" t="s">
        <v>78</v>
      </c>
      <c r="BK194" s="207">
        <f>ROUND(I194*H194,2)</f>
        <v>1035</v>
      </c>
      <c r="BL194" s="15" t="s">
        <v>116</v>
      </c>
      <c r="BM194" s="206" t="s">
        <v>202</v>
      </c>
    </row>
    <row r="195" s="2" customFormat="1">
      <c r="A195" s="30"/>
      <c r="B195" s="31"/>
      <c r="C195" s="32"/>
      <c r="D195" s="208" t="s">
        <v>117</v>
      </c>
      <c r="E195" s="32"/>
      <c r="F195" s="209" t="s">
        <v>203</v>
      </c>
      <c r="G195" s="32"/>
      <c r="H195" s="32"/>
      <c r="I195" s="32"/>
      <c r="J195" s="32"/>
      <c r="K195" s="32"/>
      <c r="L195" s="36"/>
      <c r="M195" s="210"/>
      <c r="N195" s="211"/>
      <c r="O195" s="82"/>
      <c r="P195" s="82"/>
      <c r="Q195" s="82"/>
      <c r="R195" s="82"/>
      <c r="S195" s="82"/>
      <c r="T195" s="83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5" t="s">
        <v>117</v>
      </c>
      <c r="AU195" s="15" t="s">
        <v>78</v>
      </c>
    </row>
    <row r="196" s="2" customFormat="1" ht="16.5" customHeight="1">
      <c r="A196" s="30"/>
      <c r="B196" s="31"/>
      <c r="C196" s="196" t="s">
        <v>175</v>
      </c>
      <c r="D196" s="196" t="s">
        <v>111</v>
      </c>
      <c r="E196" s="197" t="s">
        <v>204</v>
      </c>
      <c r="F196" s="198" t="s">
        <v>205</v>
      </c>
      <c r="G196" s="199" t="s">
        <v>125</v>
      </c>
      <c r="H196" s="200">
        <v>9</v>
      </c>
      <c r="I196" s="201">
        <v>539</v>
      </c>
      <c r="J196" s="201">
        <f>ROUND(I196*H196,2)</f>
        <v>4851</v>
      </c>
      <c r="K196" s="198" t="s">
        <v>115</v>
      </c>
      <c r="L196" s="36"/>
      <c r="M196" s="202" t="s">
        <v>1</v>
      </c>
      <c r="N196" s="203" t="s">
        <v>35</v>
      </c>
      <c r="O196" s="204">
        <v>0</v>
      </c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206" t="s">
        <v>116</v>
      </c>
      <c r="AT196" s="206" t="s">
        <v>111</v>
      </c>
      <c r="AU196" s="206" t="s">
        <v>78</v>
      </c>
      <c r="AY196" s="15" t="s">
        <v>108</v>
      </c>
      <c r="BE196" s="207">
        <f>IF(N196="základní",J196,0)</f>
        <v>4851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5" t="s">
        <v>78</v>
      </c>
      <c r="BK196" s="207">
        <f>ROUND(I196*H196,2)</f>
        <v>4851</v>
      </c>
      <c r="BL196" s="15" t="s">
        <v>116</v>
      </c>
      <c r="BM196" s="206" t="s">
        <v>206</v>
      </c>
    </row>
    <row r="197" s="2" customFormat="1">
      <c r="A197" s="30"/>
      <c r="B197" s="31"/>
      <c r="C197" s="32"/>
      <c r="D197" s="208" t="s">
        <v>117</v>
      </c>
      <c r="E197" s="32"/>
      <c r="F197" s="209" t="s">
        <v>207</v>
      </c>
      <c r="G197" s="32"/>
      <c r="H197" s="32"/>
      <c r="I197" s="32"/>
      <c r="J197" s="32"/>
      <c r="K197" s="32"/>
      <c r="L197" s="36"/>
      <c r="M197" s="241"/>
      <c r="N197" s="242"/>
      <c r="O197" s="243"/>
      <c r="P197" s="243"/>
      <c r="Q197" s="243"/>
      <c r="R197" s="243"/>
      <c r="S197" s="243"/>
      <c r="T197" s="244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5" t="s">
        <v>117</v>
      </c>
      <c r="AU197" s="15" t="s">
        <v>78</v>
      </c>
    </row>
    <row r="198" s="2" customFormat="1" ht="6.96" customHeight="1">
      <c r="A198" s="30"/>
      <c r="B198" s="57"/>
      <c r="C198" s="58"/>
      <c r="D198" s="58"/>
      <c r="E198" s="58"/>
      <c r="F198" s="58"/>
      <c r="G198" s="58"/>
      <c r="H198" s="58"/>
      <c r="I198" s="58"/>
      <c r="J198" s="58"/>
      <c r="K198" s="58"/>
      <c r="L198" s="36"/>
      <c r="M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</row>
  </sheetData>
  <sheetProtection sheet="1" autoFilter="0" formatColumns="0" formatRows="0" objects="1" scenarios="1" spinCount="100000" saltValue="I4XEF0CMXwt7/jfOnZO+EFeA45cDmSpnpJNlKqsTKhsvZJzxHaXROelBA6pe8r3RZxugT+HmjTFkbHOnnHrPDQ==" hashValue="6Pa1UJTORhUYSiKSXcIYgQaRWNMQQ7cdx8+z96h7O2db0hjMQa1uID/sG4HNnblfF+9HUelkc34543IIAIoVtA==" algorithmName="SHA-512" password="CA2E"/>
  <autoFilter ref="C119:K19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Zábojníková Barbora</dc:creator>
  <cp:lastModifiedBy>Zábojníková Barbora</cp:lastModifiedBy>
  <dcterms:created xsi:type="dcterms:W3CDTF">2025-07-11T08:00:09Z</dcterms:created>
  <dcterms:modified xsi:type="dcterms:W3CDTF">2025-07-11T08:00:11Z</dcterms:modified>
</cp:coreProperties>
</file>